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Shared/Previously Relocated Items/Mes Bureaux/Bureau Combustible/Combustible 2022/EMA TRAVAIL/Session 3 - 20221024 - visio Inter/Tools for Emma/"/>
    </mc:Choice>
  </mc:AlternateContent>
  <xr:revisionPtr revIDLastSave="0" documentId="13_ncr:1_{C185D38E-AB1A-8E42-8E00-9AB86CC02776}" xr6:coauthVersionLast="47" xr6:coauthVersionMax="47" xr10:uidLastSave="{00000000-0000-0000-0000-000000000000}"/>
  <bookViews>
    <workbookView xWindow="0" yWindow="500" windowWidth="25600" windowHeight="13900" activeTab="1" xr2:uid="{00000000-000D-0000-FFFF-FFFF00000000}"/>
  </bookViews>
  <sheets>
    <sheet name="1. Investissements et Amts" sheetId="5" r:id="rId1"/>
    <sheet name="2. Plan de financement" sheetId="3" r:id="rId2"/>
    <sheet name="3. Ind. financiers et éco." sheetId="6" r:id="rId3"/>
  </sheets>
  <definedNames>
    <definedName name="_xlnm.Print_Area" localSheetId="0">'1. Investissements et Amts'!$A$1:$N$68</definedName>
    <definedName name="_xlnm.Print_Area" localSheetId="1">'2. Plan de financement'!$A$1:$H$47</definedName>
    <definedName name="_xlnm.Print_Area" localSheetId="2">'3. Ind. financiers et éco.'!$A$1:$F$57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G13" i="3" s="1"/>
  <c r="J7" i="5"/>
  <c r="K7" i="5"/>
  <c r="L7" i="5"/>
  <c r="M7" i="5"/>
  <c r="N7" i="5"/>
  <c r="J8" i="5"/>
  <c r="K8" i="5"/>
  <c r="L8" i="5"/>
  <c r="M8" i="5"/>
  <c r="N8" i="5"/>
  <c r="J37" i="3"/>
  <c r="J36" i="3"/>
  <c r="E7" i="3"/>
  <c r="F7" i="3"/>
  <c r="G7" i="3"/>
  <c r="H7" i="3"/>
  <c r="D7" i="3"/>
  <c r="F72" i="5"/>
  <c r="F73" i="5"/>
  <c r="F74" i="5"/>
  <c r="F75" i="5"/>
  <c r="F76" i="5"/>
  <c r="F71" i="5"/>
  <c r="E71" i="5" s="1"/>
  <c r="H72" i="5"/>
  <c r="H73" i="5"/>
  <c r="H74" i="5"/>
  <c r="H75" i="5"/>
  <c r="H76" i="5"/>
  <c r="H71" i="5"/>
  <c r="I71" i="5" s="1"/>
  <c r="E68" i="5"/>
  <c r="J38" i="5"/>
  <c r="K38" i="5"/>
  <c r="L38" i="5"/>
  <c r="M38" i="5"/>
  <c r="N38" i="5"/>
  <c r="J39" i="5"/>
  <c r="K39" i="5"/>
  <c r="L39" i="5"/>
  <c r="M39" i="5"/>
  <c r="N39" i="5"/>
  <c r="J40" i="5"/>
  <c r="K40" i="5"/>
  <c r="L40" i="5"/>
  <c r="M40" i="5"/>
  <c r="N40" i="5"/>
  <c r="J41" i="5"/>
  <c r="K41" i="5"/>
  <c r="L41" i="5"/>
  <c r="M41" i="5"/>
  <c r="N41" i="5"/>
  <c r="J42" i="5"/>
  <c r="K42" i="5"/>
  <c r="L42" i="5"/>
  <c r="M42" i="5"/>
  <c r="N42" i="5"/>
  <c r="J43" i="5"/>
  <c r="K43" i="5"/>
  <c r="L43" i="5"/>
  <c r="M43" i="5"/>
  <c r="N43" i="5"/>
  <c r="J44" i="5"/>
  <c r="K44" i="5"/>
  <c r="L44" i="5"/>
  <c r="M44" i="5"/>
  <c r="N44" i="5"/>
  <c r="J45" i="5"/>
  <c r="K45" i="5"/>
  <c r="L45" i="5"/>
  <c r="M45" i="5"/>
  <c r="N45" i="5"/>
  <c r="J46" i="5"/>
  <c r="K46" i="5"/>
  <c r="L46" i="5"/>
  <c r="M46" i="5"/>
  <c r="N46" i="5"/>
  <c r="J47" i="5"/>
  <c r="K47" i="5"/>
  <c r="L47" i="5"/>
  <c r="M47" i="5"/>
  <c r="N47" i="5"/>
  <c r="J48" i="5"/>
  <c r="K48" i="5"/>
  <c r="L48" i="5"/>
  <c r="M48" i="5"/>
  <c r="N48" i="5"/>
  <c r="J49" i="5"/>
  <c r="K49" i="5"/>
  <c r="L49" i="5"/>
  <c r="M49" i="5"/>
  <c r="N49" i="5"/>
  <c r="J50" i="5"/>
  <c r="K50" i="5"/>
  <c r="L50" i="5"/>
  <c r="M50" i="5"/>
  <c r="N50" i="5"/>
  <c r="J51" i="5"/>
  <c r="K51" i="5"/>
  <c r="L51" i="5"/>
  <c r="M51" i="5"/>
  <c r="N51" i="5"/>
  <c r="J52" i="5"/>
  <c r="K52" i="5"/>
  <c r="L52" i="5"/>
  <c r="M52" i="5"/>
  <c r="N52" i="5"/>
  <c r="J53" i="5"/>
  <c r="K53" i="5"/>
  <c r="L53" i="5"/>
  <c r="M53" i="5"/>
  <c r="N53" i="5"/>
  <c r="J54" i="5"/>
  <c r="K54" i="5"/>
  <c r="L54" i="5"/>
  <c r="M54" i="5"/>
  <c r="N54" i="5"/>
  <c r="J55" i="5"/>
  <c r="K55" i="5"/>
  <c r="L55" i="5"/>
  <c r="M55" i="5"/>
  <c r="N55" i="5"/>
  <c r="J56" i="5"/>
  <c r="K56" i="5"/>
  <c r="L56" i="5"/>
  <c r="M56" i="5"/>
  <c r="N56" i="5"/>
  <c r="J57" i="5"/>
  <c r="K57" i="5"/>
  <c r="L57" i="5"/>
  <c r="M57" i="5"/>
  <c r="N57" i="5"/>
  <c r="J58" i="5"/>
  <c r="K58" i="5"/>
  <c r="L58" i="5"/>
  <c r="M58" i="5"/>
  <c r="N58" i="5"/>
  <c r="J59" i="5"/>
  <c r="K59" i="5"/>
  <c r="L59" i="5"/>
  <c r="M59" i="5"/>
  <c r="N59" i="5"/>
  <c r="J60" i="5"/>
  <c r="K60" i="5"/>
  <c r="L60" i="5"/>
  <c r="M60" i="5"/>
  <c r="N60" i="5"/>
  <c r="J61" i="5"/>
  <c r="K61" i="5"/>
  <c r="L61" i="5"/>
  <c r="M61" i="5"/>
  <c r="N61" i="5"/>
  <c r="J62" i="5"/>
  <c r="K62" i="5"/>
  <c r="L62" i="5"/>
  <c r="M62" i="5"/>
  <c r="N62" i="5"/>
  <c r="J63" i="5"/>
  <c r="K63" i="5"/>
  <c r="L63" i="5"/>
  <c r="M63" i="5"/>
  <c r="N63" i="5"/>
  <c r="J64" i="5"/>
  <c r="K64" i="5"/>
  <c r="L64" i="5"/>
  <c r="M64" i="5"/>
  <c r="N64" i="5"/>
  <c r="J65" i="5"/>
  <c r="K65" i="5"/>
  <c r="L65" i="5"/>
  <c r="M65" i="5"/>
  <c r="N65" i="5"/>
  <c r="J66" i="5"/>
  <c r="K66" i="5"/>
  <c r="L66" i="5"/>
  <c r="M66" i="5"/>
  <c r="N66" i="5"/>
  <c r="E29" i="5"/>
  <c r="J9" i="5"/>
  <c r="K9" i="5"/>
  <c r="L9" i="5"/>
  <c r="M9" i="5"/>
  <c r="N9" i="5"/>
  <c r="J10" i="5"/>
  <c r="K10" i="5"/>
  <c r="L10" i="5"/>
  <c r="M10" i="5"/>
  <c r="N10" i="5"/>
  <c r="J11" i="5"/>
  <c r="K11" i="5"/>
  <c r="L11" i="5"/>
  <c r="M11" i="5"/>
  <c r="N11" i="5"/>
  <c r="J12" i="5"/>
  <c r="K12" i="5"/>
  <c r="L12" i="5"/>
  <c r="M12" i="5"/>
  <c r="N12" i="5"/>
  <c r="J13" i="5"/>
  <c r="K13" i="5"/>
  <c r="L13" i="5"/>
  <c r="M13" i="5"/>
  <c r="N13" i="5"/>
  <c r="J14" i="5"/>
  <c r="K14" i="5"/>
  <c r="L14" i="5"/>
  <c r="M14" i="5"/>
  <c r="N14" i="5"/>
  <c r="J15" i="5"/>
  <c r="K15" i="5"/>
  <c r="L15" i="5"/>
  <c r="M15" i="5"/>
  <c r="N15" i="5"/>
  <c r="J16" i="5"/>
  <c r="K16" i="5"/>
  <c r="L16" i="5"/>
  <c r="M16" i="5"/>
  <c r="N16" i="5"/>
  <c r="J17" i="5"/>
  <c r="K17" i="5"/>
  <c r="L17" i="5"/>
  <c r="M17" i="5"/>
  <c r="N17" i="5"/>
  <c r="J18" i="5"/>
  <c r="K18" i="5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/>
  <c r="L21" i="5"/>
  <c r="M21" i="5"/>
  <c r="N21" i="5"/>
  <c r="J22" i="5"/>
  <c r="K22" i="5"/>
  <c r="L22" i="5"/>
  <c r="M22" i="5"/>
  <c r="N22" i="5"/>
  <c r="J23" i="5"/>
  <c r="K23" i="5"/>
  <c r="L23" i="5"/>
  <c r="M23" i="5"/>
  <c r="N23" i="5"/>
  <c r="J24" i="5"/>
  <c r="K24" i="5"/>
  <c r="L24" i="5"/>
  <c r="M24" i="5"/>
  <c r="N24" i="5"/>
  <c r="J25" i="5"/>
  <c r="K25" i="5"/>
  <c r="L25" i="5"/>
  <c r="M25" i="5"/>
  <c r="N25" i="5"/>
  <c r="J26" i="5"/>
  <c r="K26" i="5"/>
  <c r="L26" i="5"/>
  <c r="M26" i="5"/>
  <c r="N26" i="5"/>
  <c r="J27" i="5"/>
  <c r="K27" i="5"/>
  <c r="L27" i="5"/>
  <c r="M27" i="5"/>
  <c r="N27" i="5"/>
  <c r="K6" i="5"/>
  <c r="L6" i="5"/>
  <c r="M6" i="5"/>
  <c r="N6" i="5"/>
  <c r="J6" i="5"/>
  <c r="J35" i="3" l="1"/>
  <c r="E72" i="5"/>
  <c r="E73" i="5" s="1"/>
  <c r="E74" i="5" s="1"/>
  <c r="E75" i="5" s="1"/>
  <c r="E76" i="5" s="1"/>
  <c r="J7" i="3"/>
  <c r="I72" i="5"/>
  <c r="I73" i="5" s="1"/>
  <c r="I74" i="5" s="1"/>
  <c r="I75" i="5" s="1"/>
  <c r="I76" i="5" s="1"/>
  <c r="M29" i="5"/>
  <c r="K29" i="5"/>
  <c r="D24" i="3" s="1"/>
  <c r="J29" i="5"/>
  <c r="L29" i="5"/>
  <c r="N29" i="5"/>
  <c r="E11" i="3"/>
  <c r="F11" i="3"/>
  <c r="G11" i="3"/>
  <c r="H11" i="3"/>
  <c r="D11" i="3"/>
  <c r="H68" i="5"/>
  <c r="G68" i="5"/>
  <c r="N37" i="5"/>
  <c r="M37" i="5"/>
  <c r="L37" i="5"/>
  <c r="K37" i="5"/>
  <c r="J37" i="5"/>
  <c r="F47" i="6"/>
  <c r="D55" i="6"/>
  <c r="C55" i="6"/>
  <c r="E16" i="6"/>
  <c r="E20" i="6"/>
  <c r="C30" i="6"/>
  <c r="D30" i="6"/>
  <c r="E30" i="6"/>
  <c r="D39" i="6"/>
  <c r="C39" i="6"/>
  <c r="D44" i="6"/>
  <c r="C44" i="6"/>
  <c r="D35" i="6"/>
  <c r="C35" i="6"/>
  <c r="E35" i="6" s="1"/>
  <c r="E51" i="6"/>
  <c r="E50" i="6"/>
  <c r="E49" i="6" s="1"/>
  <c r="D49" i="6"/>
  <c r="C49" i="6"/>
  <c r="D76" i="5" l="1"/>
  <c r="B76" i="5" s="1"/>
  <c r="J76" i="5" s="1"/>
  <c r="H24" i="3"/>
  <c r="J11" i="3"/>
  <c r="J15" i="3" s="1"/>
  <c r="D75" i="5"/>
  <c r="D71" i="5"/>
  <c r="G24" i="3"/>
  <c r="D74" i="5"/>
  <c r="B74" i="5" s="1"/>
  <c r="J74" i="5" s="1"/>
  <c r="E24" i="3"/>
  <c r="D72" i="5"/>
  <c r="F24" i="3"/>
  <c r="D73" i="5"/>
  <c r="B73" i="5" s="1"/>
  <c r="J73" i="5" s="1"/>
  <c r="I68" i="5"/>
  <c r="E44" i="6"/>
  <c r="J24" i="3" l="1"/>
  <c r="C71" i="5"/>
  <c r="B71" i="5"/>
  <c r="J71" i="5" s="1"/>
  <c r="B75" i="5"/>
  <c r="J75" i="5" s="1"/>
  <c r="B72" i="5"/>
  <c r="J72" i="5" s="1"/>
  <c r="N68" i="5"/>
  <c r="M68" i="5"/>
  <c r="L68" i="5"/>
  <c r="J68" i="5"/>
  <c r="K68" i="5"/>
  <c r="E5" i="6"/>
  <c r="E35" i="3"/>
  <c r="F35" i="3"/>
  <c r="G35" i="3"/>
  <c r="H35" i="3"/>
  <c r="D35" i="3"/>
  <c r="H19" i="3"/>
  <c r="G19" i="3"/>
  <c r="F19" i="3"/>
  <c r="E19" i="3"/>
  <c r="D19" i="3"/>
  <c r="C72" i="5" l="1"/>
  <c r="C73" i="5" s="1"/>
  <c r="C74" i="5" s="1"/>
  <c r="C75" i="5" s="1"/>
  <c r="C76" i="5" s="1"/>
  <c r="F29" i="3"/>
  <c r="D31" i="3"/>
  <c r="G32" i="3"/>
  <c r="F27" i="3"/>
  <c r="D28" i="3"/>
  <c r="G29" i="3"/>
  <c r="E31" i="3"/>
  <c r="H32" i="3"/>
  <c r="G27" i="3"/>
  <c r="E28" i="3"/>
  <c r="H29" i="3"/>
  <c r="F31" i="3"/>
  <c r="D33" i="3"/>
  <c r="H27" i="3"/>
  <c r="F28" i="3"/>
  <c r="D30" i="3"/>
  <c r="G31" i="3"/>
  <c r="E33" i="3"/>
  <c r="D27" i="3"/>
  <c r="G28" i="3"/>
  <c r="E30" i="3"/>
  <c r="H31" i="3"/>
  <c r="F33" i="3"/>
  <c r="H28" i="3"/>
  <c r="F30" i="3"/>
  <c r="D32" i="3"/>
  <c r="G33" i="3"/>
  <c r="E27" i="3"/>
  <c r="D29" i="3"/>
  <c r="G30" i="3"/>
  <c r="E32" i="3"/>
  <c r="H33" i="3"/>
  <c r="E29" i="3"/>
  <c r="H30" i="3"/>
  <c r="F32" i="3"/>
  <c r="J19" i="3"/>
  <c r="F49" i="6"/>
  <c r="F46" i="6"/>
  <c r="F38" i="6"/>
  <c r="D40" i="6"/>
  <c r="C40" i="6"/>
  <c r="E40" i="6" s="1"/>
  <c r="E46" i="6"/>
  <c r="E42" i="6"/>
  <c r="D54" i="6"/>
  <c r="C54" i="6"/>
  <c r="E57" i="6"/>
  <c r="E56" i="6"/>
  <c r="E55" i="6"/>
  <c r="E47" i="6"/>
  <c r="E43" i="6"/>
  <c r="E38" i="6"/>
  <c r="D8" i="6"/>
  <c r="D16" i="6"/>
  <c r="D23" i="6"/>
  <c r="C8" i="6"/>
  <c r="C20" i="6" s="1"/>
  <c r="C16" i="6"/>
  <c r="C23" i="6"/>
  <c r="E32" i="6"/>
  <c r="E31" i="6"/>
  <c r="E25" i="6"/>
  <c r="E24" i="6"/>
  <c r="E18" i="6"/>
  <c r="E17" i="6"/>
  <c r="E14" i="6"/>
  <c r="E13" i="6"/>
  <c r="E12" i="6"/>
  <c r="E11" i="6"/>
  <c r="E10" i="6"/>
  <c r="E9" i="6"/>
  <c r="I29" i="5"/>
  <c r="H29" i="5"/>
  <c r="G29" i="5"/>
  <c r="E15" i="3"/>
  <c r="F15" i="3"/>
  <c r="G15" i="3"/>
  <c r="H15" i="3"/>
  <c r="D15" i="3"/>
  <c r="J29" i="3" l="1"/>
  <c r="H26" i="3"/>
  <c r="J33" i="3"/>
  <c r="J28" i="3"/>
  <c r="E26" i="3"/>
  <c r="F26" i="3"/>
  <c r="J27" i="3"/>
  <c r="D26" i="3"/>
  <c r="J31" i="3"/>
  <c r="G26" i="3"/>
  <c r="J32" i="3"/>
  <c r="J30" i="3"/>
  <c r="J25" i="3"/>
  <c r="J22" i="3" s="1"/>
  <c r="E54" i="6"/>
  <c r="D20" i="6"/>
  <c r="D27" i="6" s="1"/>
  <c r="E27" i="6" s="1"/>
  <c r="C27" i="6"/>
  <c r="C21" i="6"/>
  <c r="E8" i="6"/>
  <c r="E23" i="6"/>
  <c r="E39" i="6"/>
  <c r="J26" i="3" l="1"/>
  <c r="J39" i="3" s="1"/>
  <c r="J43" i="3" s="1"/>
  <c r="G22" i="3"/>
  <c r="G39" i="3" s="1"/>
  <c r="G42" i="3" s="1"/>
  <c r="F22" i="3"/>
  <c r="F39" i="3" s="1"/>
  <c r="F42" i="3" s="1"/>
  <c r="D21" i="6"/>
  <c r="E21" i="6" s="1"/>
  <c r="H22" i="3" l="1"/>
  <c r="H39" i="3" s="1"/>
  <c r="H42" i="3" s="1"/>
  <c r="D22" i="3"/>
  <c r="D39" i="3" s="1"/>
  <c r="D42" i="3" s="1"/>
  <c r="D43" i="3" s="1"/>
  <c r="D47" i="3" s="1"/>
  <c r="E22" i="3"/>
  <c r="E39" i="3" s="1"/>
  <c r="E42" i="3" s="1"/>
  <c r="E43" i="3" l="1"/>
  <c r="F43" i="3" s="1"/>
  <c r="G43" i="3" s="1"/>
  <c r="E47" i="3"/>
  <c r="F47" i="3"/>
  <c r="H43" i="3" l="1"/>
  <c r="H47" i="3" s="1"/>
  <c r="G47" i="3"/>
</calcChain>
</file>

<file path=xl/sharedStrings.xml><?xml version="1.0" encoding="utf-8"?>
<sst xmlns="http://schemas.openxmlformats.org/spreadsheetml/2006/main" count="181" uniqueCount="147">
  <si>
    <t>Reprise de subventions d'équipement</t>
  </si>
  <si>
    <t>Variation des BFR</t>
  </si>
  <si>
    <t>Total des emplois</t>
  </si>
  <si>
    <t>RESSOURCES</t>
  </si>
  <si>
    <t>Dotations aux amortissements</t>
  </si>
  <si>
    <t>Subventions d'investissement</t>
  </si>
  <si>
    <t>Total des ressources</t>
  </si>
  <si>
    <t xml:space="preserve">Solde </t>
  </si>
  <si>
    <t>Solde cumulé</t>
  </si>
  <si>
    <t>EMPLOIS</t>
  </si>
  <si>
    <t>Autofinancement</t>
  </si>
  <si>
    <t>-</t>
  </si>
  <si>
    <t>+</t>
  </si>
  <si>
    <t>Emprunts</t>
  </si>
  <si>
    <t>Remboursement d'emprunts</t>
  </si>
  <si>
    <t xml:space="preserve">Apports </t>
  </si>
  <si>
    <t>Report : FR initial</t>
  </si>
  <si>
    <t>Total des charges d'exploitation</t>
  </si>
  <si>
    <t>FR en jours d'activité</t>
  </si>
  <si>
    <t>Investissements (valeur brute)</t>
  </si>
  <si>
    <t>Montants investis</t>
  </si>
  <si>
    <t>Durée d'amortissement</t>
  </si>
  <si>
    <t>Réalisé</t>
  </si>
  <si>
    <t>Prévision</t>
  </si>
  <si>
    <t>Petit équipement</t>
  </si>
  <si>
    <t>Informatique</t>
  </si>
  <si>
    <t>TOTAL DAP</t>
  </si>
  <si>
    <t>A - Structure financière</t>
  </si>
  <si>
    <t>Capitaux permanents</t>
  </si>
  <si>
    <t>A = 1 à 6</t>
  </si>
  <si>
    <t>Capital ou Fonds associatifs</t>
  </si>
  <si>
    <t>Réserves</t>
  </si>
  <si>
    <t>Report à nouveau</t>
  </si>
  <si>
    <t>Résultat</t>
  </si>
  <si>
    <t>Dettes financières (MLT)</t>
  </si>
  <si>
    <t>Immobilisations (nettes)</t>
  </si>
  <si>
    <t>B = 7-8</t>
  </si>
  <si>
    <t>Valeur brute</t>
  </si>
  <si>
    <t>Amortissements cumulés</t>
  </si>
  <si>
    <t>Fonds de roulement net</t>
  </si>
  <si>
    <t>I = A-B</t>
  </si>
  <si>
    <t>FRN hors emprunts</t>
  </si>
  <si>
    <t>Provisions &amp; fonds dédiés</t>
  </si>
  <si>
    <t>C = 9+10</t>
  </si>
  <si>
    <t>Provisions</t>
  </si>
  <si>
    <t>Fonds dédiés</t>
  </si>
  <si>
    <t>Fonds de roulement brut</t>
  </si>
  <si>
    <t>II = I + C</t>
  </si>
  <si>
    <t>Rappel : comptes de trésorerie</t>
  </si>
  <si>
    <t>Comptes positifs (actif )</t>
  </si>
  <si>
    <t>Comptes négatifs (passif)</t>
  </si>
  <si>
    <t>B - Activités</t>
  </si>
  <si>
    <t>%</t>
  </si>
  <si>
    <t>Fond de roulement net, en jours d'activité</t>
  </si>
  <si>
    <t>Fond de roulement brut, en jours d'activité</t>
  </si>
  <si>
    <t>Produits financiers</t>
  </si>
  <si>
    <t>Charges financières</t>
  </si>
  <si>
    <t>Recettes d'activité</t>
  </si>
  <si>
    <t>Capacité d'autofinancement</t>
  </si>
  <si>
    <t>Résultats</t>
  </si>
  <si>
    <t>Autres</t>
  </si>
  <si>
    <t>Capital / Fonds associatifs</t>
  </si>
  <si>
    <t>Comptes courants d'associés</t>
  </si>
  <si>
    <t>Banques</t>
  </si>
  <si>
    <t>Autres (France Active …)</t>
  </si>
  <si>
    <t>IIIa = I/11</t>
  </si>
  <si>
    <t>IIIb = II/11</t>
  </si>
  <si>
    <t>IV = 17+18-19</t>
  </si>
  <si>
    <t>Résultat financier</t>
  </si>
  <si>
    <t>IV = 12-13</t>
  </si>
  <si>
    <t>Subventions d'exploitation</t>
  </si>
  <si>
    <t>Charges de personnel</t>
  </si>
  <si>
    <t>16a</t>
  </si>
  <si>
    <t>16b</t>
  </si>
  <si>
    <t>Reprises de subventions d'investissement</t>
  </si>
  <si>
    <t>INDICATEURS FINANCIERS</t>
  </si>
  <si>
    <t>Charges d'exploitation</t>
  </si>
  <si>
    <t>. Salaires et traitements</t>
  </si>
  <si>
    <t>. Cotisations sociales</t>
  </si>
  <si>
    <t>Plan de financement</t>
  </si>
  <si>
    <t>A = 1+2+3</t>
  </si>
  <si>
    <t>4 = 5+6</t>
  </si>
  <si>
    <t>7 = 8 + 9 - 10</t>
  </si>
  <si>
    <t>11 = 12+13</t>
  </si>
  <si>
    <t>14 = 15+ 16</t>
  </si>
  <si>
    <t>B = 4+7+11+14</t>
  </si>
  <si>
    <t>C</t>
  </si>
  <si>
    <t>D=C+B-A</t>
  </si>
  <si>
    <t>F</t>
  </si>
  <si>
    <t>E = Dmois précédent+Dmois</t>
  </si>
  <si>
    <t>G = E/F * 365</t>
  </si>
  <si>
    <t>Dotation N</t>
  </si>
  <si>
    <t>Dotation N-1</t>
  </si>
  <si>
    <t>Dotation N-2</t>
  </si>
  <si>
    <t>DOTATION AUX AMORTISSEMENTS
PREVISION PLURIANNUELLE</t>
  </si>
  <si>
    <t>REPRISE DE SUBVENTIONS d'INVESTISSEMENTS</t>
  </si>
  <si>
    <t>Reprise N-2</t>
  </si>
  <si>
    <t>Reprise N-1</t>
  </si>
  <si>
    <t>Reprise N</t>
  </si>
  <si>
    <t>Reprise N+1</t>
  </si>
  <si>
    <t>Reprise N+2</t>
  </si>
  <si>
    <t>Reprise N+3</t>
  </si>
  <si>
    <t>Reprise N+4</t>
  </si>
  <si>
    <t>Montants accordés</t>
  </si>
  <si>
    <t>Résultat de l'exercice (objectif à atteindre)</t>
  </si>
  <si>
    <t>3a</t>
  </si>
  <si>
    <t>3b</t>
  </si>
  <si>
    <t>En cours</t>
  </si>
  <si>
    <t>A contracter sur la période : voir 14.</t>
  </si>
  <si>
    <t>TOTAL Reprises</t>
  </si>
  <si>
    <t xml:space="preserve">Année </t>
  </si>
  <si>
    <t>Mois</t>
  </si>
  <si>
    <t>Prévision des dotations</t>
  </si>
  <si>
    <t>Etat</t>
  </si>
  <si>
    <t>Région</t>
  </si>
  <si>
    <t>Département</t>
  </si>
  <si>
    <t>Descriptif</t>
  </si>
  <si>
    <t>Catégorie</t>
  </si>
  <si>
    <t>Financeurs</t>
  </si>
  <si>
    <t xml:space="preserve">SUBVENTIONS </t>
  </si>
  <si>
    <t>INVESTISSEMENTS</t>
  </si>
  <si>
    <t>…</t>
  </si>
  <si>
    <t>Interco</t>
  </si>
  <si>
    <t>Villes</t>
  </si>
  <si>
    <t>Objet du financement (si dédié)</t>
  </si>
  <si>
    <t>Année</t>
  </si>
  <si>
    <t>Subventions</t>
  </si>
  <si>
    <t>Investissements</t>
  </si>
  <si>
    <t>Investissements cumu</t>
  </si>
  <si>
    <t>Subventions cumul</t>
  </si>
  <si>
    <t>Amortissements</t>
  </si>
  <si>
    <t>Amort. Cumulés</t>
  </si>
  <si>
    <t>Taux d'amort.</t>
  </si>
  <si>
    <t>Reprise</t>
  </si>
  <si>
    <t>Totaux</t>
  </si>
  <si>
    <t>Matériel et outillage</t>
  </si>
  <si>
    <t>Installations générales, agencements, aménagements</t>
  </si>
  <si>
    <t>Informatique logiciels</t>
  </si>
  <si>
    <t>Véhicules</t>
  </si>
  <si>
    <t>Utilitaire</t>
  </si>
  <si>
    <t>Matériel de bureau</t>
  </si>
  <si>
    <t>Travaux aménagements local</t>
  </si>
  <si>
    <t>Poste supplémentaire + imprimante</t>
  </si>
  <si>
    <t>Matériel pédagogique mobile</t>
  </si>
  <si>
    <t>Mac +</t>
  </si>
  <si>
    <t xml:space="preserve">Création graphique </t>
  </si>
  <si>
    <t xml:space="preserve">Renouvellement Mac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</si>
</sst>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_);\(0\)"/>
  </numFmts>
  <fonts count="41" x14ac:knownFonts="1">
    <font>
      <sz val="10"/>
      <name val="Geneva"/>
    </font>
    <font>
      <sz val="10"/>
      <name val="Genev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Geneva"/>
      <family val="2"/>
    </font>
    <font>
      <b/>
      <sz val="18"/>
      <color indexed="62"/>
      <name val="Cambria"/>
      <family val="2"/>
    </font>
    <font>
      <b/>
      <sz val="11"/>
      <color indexed="9"/>
      <name val="Calibri"/>
      <family val="2"/>
    </font>
    <font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1"/>
      <color theme="0" tint="-4.9989318521683403E-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0" tint="-4.9989318521683403E-2"/>
      <name val="Arial"/>
      <family val="2"/>
    </font>
    <font>
      <sz val="9"/>
      <color theme="1" tint="0.499984740745262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i/>
      <sz val="10"/>
      <name val="Verdana"/>
      <family val="2"/>
    </font>
    <font>
      <b/>
      <sz val="16"/>
      <color theme="0" tint="-4.9989318521683403E-2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gray06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0">
    <xf numFmtId="0" fontId="0" fillId="0" borderId="0"/>
    <xf numFmtId="0" fontId="1" fillId="2" borderId="1" applyNumberFormat="0" applyFont="0" applyAlignment="0" applyProtection="0"/>
    <xf numFmtId="0" fontId="24" fillId="0" borderId="0"/>
    <xf numFmtId="0" fontId="25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3" borderId="2" applyNumberFormat="0" applyAlignment="0" applyProtection="0"/>
    <xf numFmtId="0" fontId="39" fillId="0" borderId="0"/>
    <xf numFmtId="0" fontId="4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5" fillId="0" borderId="0" xfId="0" applyFont="1" applyFill="1"/>
    <xf numFmtId="0" fontId="13" fillId="0" borderId="0" xfId="0" applyFont="1" applyFill="1"/>
    <xf numFmtId="0" fontId="8" fillId="0" borderId="4" xfId="0" applyFont="1" applyFill="1" applyBorder="1"/>
    <xf numFmtId="0" fontId="16" fillId="0" borderId="5" xfId="0" applyFont="1" applyFill="1" applyBorder="1"/>
    <xf numFmtId="0" fontId="8" fillId="0" borderId="0" xfId="0" applyFont="1" applyFill="1" applyBorder="1"/>
    <xf numFmtId="0" fontId="16" fillId="0" borderId="0" xfId="0" applyFont="1" applyFill="1" applyBorder="1"/>
    <xf numFmtId="0" fontId="9" fillId="0" borderId="4" xfId="0" applyFont="1" applyFill="1" applyBorder="1"/>
    <xf numFmtId="0" fontId="16" fillId="0" borderId="5" xfId="0" applyFont="1" applyFill="1" applyBorder="1" applyAlignment="1">
      <alignment horizontal="center"/>
    </xf>
    <xf numFmtId="0" fontId="17" fillId="0" borderId="0" xfId="0" applyFont="1" applyFill="1" applyBorder="1"/>
    <xf numFmtId="0" fontId="25" fillId="0" borderId="0" xfId="2" applyFont="1" applyAlignment="1">
      <alignment vertical="center"/>
    </xf>
    <xf numFmtId="0" fontId="27" fillId="0" borderId="3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5" fillId="0" borderId="3" xfId="2" applyFont="1" applyBorder="1" applyAlignment="1">
      <alignment vertical="center"/>
    </xf>
    <xf numFmtId="164" fontId="25" fillId="4" borderId="3" xfId="2" applyNumberFormat="1" applyFont="1" applyFill="1" applyBorder="1" applyAlignment="1">
      <alignment vertical="center"/>
    </xf>
    <xf numFmtId="0" fontId="28" fillId="0" borderId="3" xfId="2" applyFont="1" applyBorder="1" applyAlignment="1">
      <alignment vertical="center"/>
    </xf>
    <xf numFmtId="164" fontId="29" fillId="0" borderId="3" xfId="2" applyNumberFormat="1" applyFont="1" applyBorder="1" applyAlignment="1">
      <alignment vertical="center"/>
    </xf>
    <xf numFmtId="164" fontId="28" fillId="0" borderId="3" xfId="2" applyNumberFormat="1" applyFont="1" applyBorder="1" applyAlignment="1">
      <alignment vertical="center"/>
    </xf>
    <xf numFmtId="0" fontId="28" fillId="0" borderId="0" xfId="2" applyFont="1" applyAlignment="1">
      <alignment vertical="center"/>
    </xf>
    <xf numFmtId="164" fontId="25" fillId="0" borderId="0" xfId="2" applyNumberFormat="1" applyFont="1" applyAlignment="1">
      <alignment vertical="center"/>
    </xf>
    <xf numFmtId="164" fontId="30" fillId="5" borderId="0" xfId="2" applyNumberFormat="1" applyFont="1" applyFill="1" applyAlignment="1">
      <alignment vertical="center"/>
    </xf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3" fontId="19" fillId="0" borderId="0" xfId="0" applyNumberFormat="1" applyFont="1"/>
    <xf numFmtId="0" fontId="19" fillId="0" borderId="0" xfId="0" applyFont="1"/>
    <xf numFmtId="3" fontId="18" fillId="0" borderId="0" xfId="0" applyNumberFormat="1" applyFont="1"/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18" fillId="0" borderId="0" xfId="0" applyFont="1"/>
    <xf numFmtId="0" fontId="21" fillId="0" borderId="0" xfId="0" applyFont="1"/>
    <xf numFmtId="3" fontId="18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19" fillId="0" borderId="9" xfId="0" applyNumberFormat="1" applyFont="1" applyBorder="1"/>
    <xf numFmtId="0" fontId="19" fillId="0" borderId="0" xfId="0" applyFont="1" applyAlignment="1">
      <alignment horizontal="center"/>
    </xf>
    <xf numFmtId="3" fontId="19" fillId="0" borderId="8" xfId="0" applyNumberFormat="1" applyFont="1" applyBorder="1"/>
    <xf numFmtId="3" fontId="19" fillId="0" borderId="10" xfId="0" applyNumberFormat="1" applyFont="1" applyBorder="1"/>
    <xf numFmtId="0" fontId="19" fillId="0" borderId="9" xfId="0" applyFont="1" applyBorder="1"/>
    <xf numFmtId="0" fontId="20" fillId="0" borderId="0" xfId="0" applyFont="1"/>
    <xf numFmtId="0" fontId="22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3" fontId="19" fillId="0" borderId="3" xfId="0" applyNumberFormat="1" applyFont="1" applyBorder="1"/>
    <xf numFmtId="3" fontId="19" fillId="0" borderId="5" xfId="0" applyNumberFormat="1" applyFont="1" applyBorder="1"/>
    <xf numFmtId="3" fontId="20" fillId="0" borderId="10" xfId="0" applyNumberFormat="1" applyFont="1" applyBorder="1"/>
    <xf numFmtId="4" fontId="19" fillId="0" borderId="0" xfId="0" applyNumberFormat="1" applyFont="1"/>
    <xf numFmtId="1" fontId="18" fillId="6" borderId="5" xfId="0" applyNumberFormat="1" applyFont="1" applyFill="1" applyBorder="1" applyAlignment="1">
      <alignment horizontal="center"/>
    </xf>
    <xf numFmtId="0" fontId="18" fillId="6" borderId="4" xfId="0" applyFont="1" applyFill="1" applyBorder="1"/>
    <xf numFmtId="0" fontId="19" fillId="6" borderId="5" xfId="0" applyFont="1" applyFill="1" applyBorder="1" applyAlignment="1">
      <alignment horizontal="center"/>
    </xf>
    <xf numFmtId="3" fontId="18" fillId="6" borderId="5" xfId="0" applyNumberFormat="1" applyFont="1" applyFill="1" applyBorder="1"/>
    <xf numFmtId="0" fontId="20" fillId="0" borderId="0" xfId="0" applyFont="1" applyAlignment="1">
      <alignment horizontal="right"/>
    </xf>
    <xf numFmtId="0" fontId="33" fillId="0" borderId="0" xfId="2" applyFont="1" applyAlignment="1">
      <alignment horizontal="right" vertical="center"/>
    </xf>
    <xf numFmtId="0" fontId="34" fillId="0" borderId="0" xfId="2" applyFont="1" applyAlignment="1">
      <alignment vertical="center"/>
    </xf>
    <xf numFmtId="4" fontId="20" fillId="0" borderId="0" xfId="0" applyNumberFormat="1" applyFont="1" applyAlignment="1">
      <alignment horizontal="right"/>
    </xf>
    <xf numFmtId="3" fontId="22" fillId="6" borderId="5" xfId="0" applyNumberFormat="1" applyFont="1" applyFill="1" applyBorder="1"/>
    <xf numFmtId="3" fontId="20" fillId="0" borderId="3" xfId="0" applyNumberFormat="1" applyFont="1" applyBorder="1"/>
    <xf numFmtId="3" fontId="36" fillId="6" borderId="5" xfId="0" applyNumberFormat="1" applyFont="1" applyFill="1" applyBorder="1" applyAlignment="1">
      <alignment horizontal="center"/>
    </xf>
    <xf numFmtId="0" fontId="25" fillId="9" borderId="3" xfId="2" applyFont="1" applyFill="1" applyBorder="1" applyAlignment="1">
      <alignment vertical="center"/>
    </xf>
    <xf numFmtId="164" fontId="26" fillId="9" borderId="3" xfId="2" applyNumberFormat="1" applyFont="1" applyFill="1" applyBorder="1" applyAlignment="1">
      <alignment vertical="center"/>
    </xf>
    <xf numFmtId="164" fontId="25" fillId="9" borderId="3" xfId="2" applyNumberFormat="1" applyFont="1" applyFill="1" applyBorder="1" applyAlignment="1">
      <alignment vertical="center"/>
    </xf>
    <xf numFmtId="3" fontId="19" fillId="0" borderId="0" xfId="0" applyNumberFormat="1" applyFont="1" applyBorder="1"/>
    <xf numFmtId="0" fontId="19" fillId="0" borderId="0" xfId="0" applyFont="1" applyAlignment="1">
      <alignment horizontal="right"/>
    </xf>
    <xf numFmtId="0" fontId="18" fillId="8" borderId="4" xfId="0" applyFont="1" applyFill="1" applyBorder="1"/>
    <xf numFmtId="0" fontId="19" fillId="8" borderId="5" xfId="0" applyFont="1" applyFill="1" applyBorder="1" applyAlignment="1">
      <alignment horizontal="center"/>
    </xf>
    <xf numFmtId="3" fontId="18" fillId="8" borderId="5" xfId="0" applyNumberFormat="1" applyFont="1" applyFill="1" applyBorder="1"/>
    <xf numFmtId="3" fontId="22" fillId="8" borderId="5" xfId="0" applyNumberFormat="1" applyFont="1" applyFill="1" applyBorder="1"/>
    <xf numFmtId="3" fontId="17" fillId="9" borderId="5" xfId="0" applyNumberFormat="1" applyFont="1" applyFill="1" applyBorder="1"/>
    <xf numFmtId="3" fontId="11" fillId="9" borderId="5" xfId="0" applyNumberFormat="1" applyFont="1" applyFill="1" applyBorder="1"/>
    <xf numFmtId="3" fontId="17" fillId="10" borderId="5" xfId="0" applyNumberFormat="1" applyFont="1" applyFill="1" applyBorder="1"/>
    <xf numFmtId="3" fontId="18" fillId="8" borderId="3" xfId="0" applyNumberFormat="1" applyFont="1" applyFill="1" applyBorder="1"/>
    <xf numFmtId="3" fontId="19" fillId="0" borderId="11" xfId="0" applyNumberFormat="1" applyFont="1" applyFill="1" applyBorder="1"/>
    <xf numFmtId="0" fontId="15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9" fontId="15" fillId="0" borderId="5" xfId="4" applyFont="1" applyBorder="1"/>
    <xf numFmtId="9" fontId="15" fillId="0" borderId="0" xfId="4" applyFont="1" applyBorder="1"/>
    <xf numFmtId="1" fontId="18" fillId="6" borderId="3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8" fillId="8" borderId="4" xfId="0" applyFont="1" applyFill="1" applyBorder="1"/>
    <xf numFmtId="0" fontId="16" fillId="8" borderId="5" xfId="0" applyFont="1" applyFill="1" applyBorder="1"/>
    <xf numFmtId="165" fontId="8" fillId="8" borderId="3" xfId="0" applyNumberFormat="1" applyFont="1" applyFill="1" applyBorder="1"/>
    <xf numFmtId="0" fontId="17" fillId="9" borderId="4" xfId="0" applyFont="1" applyFill="1" applyBorder="1"/>
    <xf numFmtId="0" fontId="17" fillId="9" borderId="5" xfId="0" applyFont="1" applyFill="1" applyBorder="1"/>
    <xf numFmtId="0" fontId="11" fillId="0" borderId="0" xfId="0" applyFont="1" applyFill="1" applyAlignment="1">
      <alignment horizontal="center"/>
    </xf>
    <xf numFmtId="3" fontId="8" fillId="8" borderId="3" xfId="0" applyNumberFormat="1" applyFont="1" applyFill="1" applyBorder="1"/>
    <xf numFmtId="3" fontId="8" fillId="0" borderId="3" xfId="0" applyNumberFormat="1" applyFont="1" applyFill="1" applyBorder="1"/>
    <xf numFmtId="3" fontId="8" fillId="0" borderId="0" xfId="0" applyNumberFormat="1" applyFont="1" applyFill="1" applyBorder="1"/>
    <xf numFmtId="3" fontId="17" fillId="9" borderId="3" xfId="0" applyNumberFormat="1" applyFont="1" applyFill="1" applyBorder="1"/>
    <xf numFmtId="3" fontId="13" fillId="0" borderId="0" xfId="0" applyNumberFormat="1" applyFont="1" applyFill="1" applyAlignment="1">
      <alignment horizontal="center"/>
    </xf>
    <xf numFmtId="3" fontId="9" fillId="0" borderId="3" xfId="0" applyNumberFormat="1" applyFont="1" applyFill="1" applyBorder="1"/>
    <xf numFmtId="3" fontId="9" fillId="0" borderId="0" xfId="0" applyNumberFormat="1" applyFont="1" applyFill="1"/>
    <xf numFmtId="3" fontId="17" fillId="0" borderId="0" xfId="0" applyNumberFormat="1" applyFont="1" applyFill="1" applyBorder="1"/>
    <xf numFmtId="3" fontId="12" fillId="0" borderId="0" xfId="0" applyNumberFormat="1" applyFont="1" applyFill="1"/>
    <xf numFmtId="3" fontId="10" fillId="0" borderId="0" xfId="0" applyNumberFormat="1" applyFont="1" applyFill="1"/>
    <xf numFmtId="3" fontId="8" fillId="8" borderId="12" xfId="0" applyNumberFormat="1" applyFont="1" applyFill="1" applyBorder="1"/>
    <xf numFmtId="0" fontId="14" fillId="8" borderId="0" xfId="0" applyFont="1" applyFill="1" applyBorder="1"/>
    <xf numFmtId="0" fontId="15" fillId="8" borderId="0" xfId="0" applyFont="1" applyFill="1" applyBorder="1"/>
    <xf numFmtId="3" fontId="14" fillId="8" borderId="0" xfId="0" applyNumberFormat="1" applyFont="1" applyFill="1" applyBorder="1"/>
    <xf numFmtId="0" fontId="25" fillId="0" borderId="3" xfId="2" applyFont="1" applyBorder="1" applyAlignment="1">
      <alignment horizontal="center" vertical="center"/>
    </xf>
    <xf numFmtId="0" fontId="23" fillId="5" borderId="0" xfId="2" applyFont="1" applyFill="1" applyAlignment="1">
      <alignment vertical="center" wrapText="1"/>
    </xf>
    <xf numFmtId="0" fontId="30" fillId="5" borderId="0" xfId="2" applyFont="1" applyFill="1" applyAlignment="1">
      <alignment vertical="center"/>
    </xf>
    <xf numFmtId="0" fontId="26" fillId="0" borderId="3" xfId="2" applyFont="1" applyBorder="1" applyAlignment="1">
      <alignment vertical="center" wrapText="1"/>
    </xf>
    <xf numFmtId="0" fontId="27" fillId="0" borderId="3" xfId="2" applyFont="1" applyBorder="1" applyAlignment="1">
      <alignment vertical="center"/>
    </xf>
    <xf numFmtId="0" fontId="27" fillId="0" borderId="4" xfId="2" applyFont="1" applyBorder="1" applyAlignment="1">
      <alignment vertical="center"/>
    </xf>
    <xf numFmtId="0" fontId="27" fillId="0" borderId="7" xfId="2" applyFont="1" applyBorder="1" applyAlignment="1">
      <alignment vertical="center"/>
    </xf>
    <xf numFmtId="164" fontId="25" fillId="11" borderId="3" xfId="2" applyNumberFormat="1" applyFont="1" applyFill="1" applyBorder="1" applyAlignment="1">
      <alignment vertical="center"/>
    </xf>
    <xf numFmtId="0" fontId="23" fillId="5" borderId="0" xfId="2" applyFont="1" applyFill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25" fillId="0" borderId="3" xfId="2" applyFont="1" applyBorder="1" applyAlignment="1">
      <alignment horizontal="center" vertical="center"/>
    </xf>
    <xf numFmtId="0" fontId="25" fillId="9" borderId="3" xfId="2" applyFont="1" applyFill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30" fillId="5" borderId="0" xfId="2" applyFont="1" applyFill="1" applyAlignment="1">
      <alignment horizontal="center" vertical="center"/>
    </xf>
    <xf numFmtId="0" fontId="31" fillId="0" borderId="0" xfId="2" applyFont="1" applyAlignment="1">
      <alignment horizontal="center" vertical="center"/>
    </xf>
    <xf numFmtId="3" fontId="23" fillId="5" borderId="0" xfId="2" applyNumberFormat="1" applyFont="1" applyFill="1" applyAlignment="1">
      <alignment horizontal="center" vertical="center" wrapText="1"/>
    </xf>
    <xf numFmtId="3" fontId="25" fillId="0" borderId="0" xfId="2" applyNumberFormat="1" applyFont="1" applyAlignment="1">
      <alignment horizontal="center" vertical="center"/>
    </xf>
    <xf numFmtId="3" fontId="26" fillId="0" borderId="6" xfId="2" applyNumberFormat="1" applyFont="1" applyBorder="1" applyAlignment="1">
      <alignment horizontal="center" vertical="center" wrapText="1"/>
    </xf>
    <xf numFmtId="3" fontId="26" fillId="0" borderId="8" xfId="2" applyNumberFormat="1" applyFont="1" applyBorder="1" applyAlignment="1">
      <alignment horizontal="center" vertical="center" wrapText="1"/>
    </xf>
    <xf numFmtId="3" fontId="26" fillId="9" borderId="3" xfId="2" applyNumberFormat="1" applyFont="1" applyFill="1" applyBorder="1" applyAlignment="1">
      <alignment horizontal="center" vertical="center"/>
    </xf>
    <xf numFmtId="3" fontId="25" fillId="7" borderId="3" xfId="2" applyNumberFormat="1" applyFont="1" applyFill="1" applyBorder="1" applyAlignment="1">
      <alignment horizontal="center" vertical="center"/>
    </xf>
    <xf numFmtId="3" fontId="30" fillId="5" borderId="0" xfId="2" applyNumberFormat="1" applyFont="1" applyFill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10" fontId="25" fillId="0" borderId="0" xfId="4" applyNumberFormat="1" applyFont="1" applyAlignment="1">
      <alignment vertical="center"/>
    </xf>
    <xf numFmtId="4" fontId="25" fillId="0" borderId="0" xfId="2" applyNumberFormat="1" applyFont="1" applyAlignment="1">
      <alignment horizontal="right" vertical="center"/>
    </xf>
    <xf numFmtId="3" fontId="9" fillId="4" borderId="3" xfId="0" applyNumberFormat="1" applyFont="1" applyFill="1" applyBorder="1"/>
    <xf numFmtId="0" fontId="16" fillId="4" borderId="5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35" fillId="12" borderId="0" xfId="0" applyFont="1" applyFill="1"/>
    <xf numFmtId="0" fontId="12" fillId="12" borderId="0" xfId="0" applyFont="1" applyFill="1"/>
    <xf numFmtId="3" fontId="8" fillId="12" borderId="3" xfId="0" applyNumberFormat="1" applyFont="1" applyFill="1" applyBorder="1"/>
    <xf numFmtId="0" fontId="38" fillId="5" borderId="0" xfId="0" applyFont="1" applyFill="1" applyAlignment="1">
      <alignment horizontal="center" vertical="center" wrapText="1"/>
    </xf>
    <xf numFmtId="0" fontId="23" fillId="5" borderId="0" xfId="2" applyFont="1" applyFill="1" applyAlignment="1">
      <alignment horizontal="center" vertical="center" wrapText="1"/>
    </xf>
  </cellXfs>
  <cellStyles count="10">
    <cellStyle name="Commentaire" xfId="1" xr:uid="{00000000-0005-0000-0000-000000000000}"/>
    <cellStyle name="Lien hypertexte 2" xfId="9" xr:uid="{C7A14E22-BD68-A94B-9528-76EDE7BE71FD}"/>
    <cellStyle name="Normal" xfId="0" builtinId="0"/>
    <cellStyle name="Normal 2" xfId="2" xr:uid="{00000000-0005-0000-0000-000002000000}"/>
    <cellStyle name="Normal 3" xfId="3" xr:uid="{00000000-0005-0000-0000-000003000000}"/>
    <cellStyle name="Normal 4" xfId="8" xr:uid="{EC2F626C-D101-DD45-A51C-C8D03E1409BA}"/>
    <cellStyle name="Pourcentage" xfId="4" builtinId="5"/>
    <cellStyle name="Pourcentage 2" xfId="5" xr:uid="{00000000-0005-0000-0000-000005000000}"/>
    <cellStyle name="Titre" xfId="6" xr:uid="{00000000-0005-0000-0000-000006000000}"/>
    <cellStyle name="Vérification" xfId="7" xr:uid="{00000000-0005-0000-0000-000007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outlinePr summaryBelow="0"/>
    <pageSetUpPr fitToPage="1"/>
  </sheetPr>
  <dimension ref="A1:T76"/>
  <sheetViews>
    <sheetView zoomScale="140" zoomScaleNormal="140" workbookViewId="0">
      <selection activeCell="B14" sqref="B14"/>
    </sheetView>
  </sheetViews>
  <sheetFormatPr baseColWidth="10" defaultRowHeight="13" outlineLevelCol="1" x14ac:dyDescent="0.2"/>
  <cols>
    <col min="1" max="1" width="42.5703125" style="21" customWidth="1"/>
    <col min="2" max="2" width="31.28515625" style="21" customWidth="1"/>
    <col min="3" max="3" width="16" style="21" customWidth="1"/>
    <col min="4" max="4" width="10.140625" style="23" customWidth="1"/>
    <col min="5" max="5" width="14.28515625" style="21" customWidth="1"/>
    <col min="6" max="6" width="14.28515625" style="130" customWidth="1"/>
    <col min="7" max="9" width="11.5703125" style="21" customWidth="1" outlineLevel="1"/>
    <col min="10" max="12" width="11.5703125" style="21" bestFit="1" customWidth="1"/>
    <col min="13" max="13" width="11.5703125" style="21" customWidth="1"/>
    <col min="14" max="14" width="11.5703125" style="21" bestFit="1" customWidth="1"/>
    <col min="15" max="15" width="10.7109375" style="21"/>
    <col min="16" max="17" width="12" style="21" customWidth="1"/>
    <col min="18" max="16384" width="10.7109375" style="21"/>
  </cols>
  <sheetData>
    <row r="1" spans="1:20" ht="36.75" customHeight="1" x14ac:dyDescent="0.2">
      <c r="A1" s="115" t="s">
        <v>94</v>
      </c>
      <c r="B1" s="115"/>
      <c r="C1" s="115"/>
      <c r="D1" s="122"/>
      <c r="E1" s="115"/>
      <c r="F1" s="129"/>
      <c r="G1" s="115"/>
      <c r="H1" s="115"/>
      <c r="I1" s="115"/>
      <c r="J1" s="115"/>
      <c r="K1" s="115"/>
      <c r="L1" s="115"/>
      <c r="M1" s="115"/>
      <c r="N1" s="115"/>
    </row>
    <row r="3" spans="1:20" ht="28" x14ac:dyDescent="0.2">
      <c r="A3" s="24" t="s">
        <v>120</v>
      </c>
      <c r="B3" s="24"/>
      <c r="C3" s="114"/>
      <c r="D3" s="124"/>
      <c r="E3" s="117" t="s">
        <v>20</v>
      </c>
      <c r="F3" s="131" t="s">
        <v>21</v>
      </c>
      <c r="G3" s="118" t="s">
        <v>22</v>
      </c>
      <c r="H3" s="118"/>
      <c r="I3" s="118"/>
      <c r="J3" s="119" t="s">
        <v>112</v>
      </c>
      <c r="K3" s="120"/>
      <c r="L3" s="120"/>
      <c r="M3" s="120"/>
      <c r="N3" s="120"/>
    </row>
    <row r="4" spans="1:20" s="23" customFormat="1" ht="14" x14ac:dyDescent="0.2">
      <c r="A4" s="24"/>
      <c r="B4" s="24"/>
      <c r="C4" s="114"/>
      <c r="D4" s="124"/>
      <c r="E4" s="117"/>
      <c r="F4" s="132"/>
      <c r="G4" s="22" t="s">
        <v>93</v>
      </c>
      <c r="H4" s="22" t="s">
        <v>92</v>
      </c>
      <c r="I4" s="22" t="s">
        <v>91</v>
      </c>
      <c r="J4" s="22">
        <v>2022</v>
      </c>
      <c r="K4" s="22">
        <v>2023</v>
      </c>
      <c r="L4" s="22">
        <v>2024</v>
      </c>
      <c r="M4" s="22">
        <v>2025</v>
      </c>
      <c r="N4" s="22">
        <v>2026</v>
      </c>
      <c r="P4" s="21"/>
      <c r="Q4" s="21"/>
      <c r="R4" s="21"/>
      <c r="S4" s="21"/>
      <c r="T4" s="21"/>
    </row>
    <row r="5" spans="1:20" ht="20" customHeight="1" x14ac:dyDescent="0.2">
      <c r="A5" s="70" t="s">
        <v>117</v>
      </c>
      <c r="B5" s="70" t="s">
        <v>116</v>
      </c>
      <c r="C5" s="70" t="s">
        <v>110</v>
      </c>
      <c r="D5" s="125" t="s">
        <v>111</v>
      </c>
      <c r="E5" s="71"/>
      <c r="F5" s="133"/>
      <c r="G5" s="72"/>
      <c r="H5" s="72"/>
      <c r="I5" s="72"/>
      <c r="J5" s="72"/>
      <c r="K5" s="72"/>
      <c r="L5" s="72"/>
      <c r="M5" s="72"/>
      <c r="N5" s="72"/>
    </row>
    <row r="6" spans="1:20" ht="20" customHeight="1" x14ac:dyDescent="0.2">
      <c r="A6" s="26" t="s">
        <v>25</v>
      </c>
      <c r="B6" s="26" t="s">
        <v>144</v>
      </c>
      <c r="C6" s="26">
        <v>2022</v>
      </c>
      <c r="D6" s="126">
        <v>6</v>
      </c>
      <c r="E6" s="27">
        <v>1400</v>
      </c>
      <c r="F6" s="134">
        <v>3</v>
      </c>
      <c r="G6" s="25"/>
      <c r="H6" s="25"/>
      <c r="I6" s="25"/>
      <c r="J6" s="121">
        <f>IF($C6&gt;J$4,0,IF($C6+$F6&lt;J$4,0,IF(J$4=$C6,$E6/$F6/12*(12-$D6+1),IF(($C6+$F6)=J$4,$E6/$F6/12*($D6-1),$E6/$F6))))</f>
        <v>272.22222222222223</v>
      </c>
      <c r="K6" s="121">
        <f t="shared" ref="K6:N23" si="0">IF($C6&gt;K$4,0,IF($C6+$F6&lt;K$4,0,IF(K$4=$C6,$E6/$F6/12*(12-$D6+1),IF(($C6+$F6)=K$4,$E6/$F6/12*($D6-1),$E6/$F6))))</f>
        <v>466.66666666666669</v>
      </c>
      <c r="L6" s="121">
        <f t="shared" si="0"/>
        <v>466.66666666666669</v>
      </c>
      <c r="M6" s="121">
        <f t="shared" si="0"/>
        <v>194.44444444444446</v>
      </c>
      <c r="N6" s="121">
        <f t="shared" si="0"/>
        <v>0</v>
      </c>
    </row>
    <row r="7" spans="1:20" ht="20" customHeight="1" x14ac:dyDescent="0.2">
      <c r="A7" s="26" t="s">
        <v>137</v>
      </c>
      <c r="B7" s="26" t="s">
        <v>145</v>
      </c>
      <c r="C7" s="26">
        <v>2022</v>
      </c>
      <c r="D7" s="126">
        <v>6</v>
      </c>
      <c r="E7" s="27">
        <v>300</v>
      </c>
      <c r="F7" s="134">
        <v>4</v>
      </c>
      <c r="G7" s="25"/>
      <c r="H7" s="25"/>
      <c r="I7" s="25"/>
      <c r="J7" s="121">
        <f t="shared" ref="J7:J8" si="1">IF($C7&gt;J$4,0,IF($C7+$F7&lt;J$4,0,IF(J$4=$C7,$E7/$F7/12*(12-$D7+1),IF(($C7+$F7)=J$4,$E7/$F7/12*($D7-1),$E7/$F7))))</f>
        <v>43.75</v>
      </c>
      <c r="K7" s="121">
        <f t="shared" si="0"/>
        <v>75</v>
      </c>
      <c r="L7" s="121">
        <f t="shared" si="0"/>
        <v>75</v>
      </c>
      <c r="M7" s="121">
        <f t="shared" si="0"/>
        <v>75</v>
      </c>
      <c r="N7" s="121">
        <f t="shared" si="0"/>
        <v>31.25</v>
      </c>
    </row>
    <row r="8" spans="1:20" ht="20" customHeight="1" x14ac:dyDescent="0.2">
      <c r="A8" s="26" t="s">
        <v>138</v>
      </c>
      <c r="B8" s="26" t="s">
        <v>139</v>
      </c>
      <c r="C8" s="26">
        <v>2022</v>
      </c>
      <c r="D8" s="126">
        <v>11</v>
      </c>
      <c r="E8" s="27">
        <v>12000</v>
      </c>
      <c r="F8" s="134">
        <v>5</v>
      </c>
      <c r="G8" s="25"/>
      <c r="H8" s="25"/>
      <c r="I8" s="25"/>
      <c r="J8" s="121">
        <f t="shared" si="1"/>
        <v>400</v>
      </c>
      <c r="K8" s="121">
        <f t="shared" si="0"/>
        <v>2400</v>
      </c>
      <c r="L8" s="121">
        <f t="shared" si="0"/>
        <v>2400</v>
      </c>
      <c r="M8" s="121">
        <f t="shared" si="0"/>
        <v>2400</v>
      </c>
      <c r="N8" s="121">
        <f t="shared" si="0"/>
        <v>2400</v>
      </c>
    </row>
    <row r="9" spans="1:20" s="29" customFormat="1" ht="20" customHeight="1" x14ac:dyDescent="0.2">
      <c r="A9" s="26" t="s">
        <v>24</v>
      </c>
      <c r="B9" s="26" t="s">
        <v>140</v>
      </c>
      <c r="C9" s="26">
        <v>2023</v>
      </c>
      <c r="D9" s="126">
        <v>9</v>
      </c>
      <c r="E9" s="27">
        <v>2000</v>
      </c>
      <c r="F9" s="134">
        <v>8</v>
      </c>
      <c r="G9" s="25"/>
      <c r="H9" s="25"/>
      <c r="I9" s="25"/>
      <c r="J9" s="121">
        <f t="shared" ref="J9:N27" si="2">IF($C9&gt;J$4,0,IF($C9+$F9&lt;J$4,0,IF(J$4=$C9,$E9/$F9/12*(12-$D9+1),IF(($C9+$F9)=J$4,$E9/$F9/12*($D9-1),$E9/$F9))))</f>
        <v>0</v>
      </c>
      <c r="K9" s="121">
        <f t="shared" si="0"/>
        <v>83.333333333333329</v>
      </c>
      <c r="L9" s="121">
        <f t="shared" si="0"/>
        <v>250</v>
      </c>
      <c r="M9" s="121">
        <f t="shared" si="0"/>
        <v>250</v>
      </c>
      <c r="N9" s="121">
        <f t="shared" si="0"/>
        <v>250</v>
      </c>
      <c r="P9" s="21"/>
      <c r="Q9" s="21"/>
      <c r="R9" s="21"/>
      <c r="S9" s="21"/>
      <c r="T9" s="21"/>
    </row>
    <row r="10" spans="1:20" s="29" customFormat="1" ht="20" customHeight="1" x14ac:dyDescent="0.2">
      <c r="A10" s="26" t="s">
        <v>136</v>
      </c>
      <c r="B10" s="26" t="s">
        <v>141</v>
      </c>
      <c r="C10" s="26">
        <v>2023</v>
      </c>
      <c r="D10" s="126">
        <v>9</v>
      </c>
      <c r="E10" s="27">
        <v>2500</v>
      </c>
      <c r="F10" s="134">
        <v>6</v>
      </c>
      <c r="G10" s="25"/>
      <c r="H10" s="25"/>
      <c r="I10" s="25"/>
      <c r="J10" s="121">
        <f t="shared" si="2"/>
        <v>0</v>
      </c>
      <c r="K10" s="121">
        <f t="shared" si="0"/>
        <v>138.88888888888889</v>
      </c>
      <c r="L10" s="121">
        <f t="shared" si="0"/>
        <v>416.66666666666669</v>
      </c>
      <c r="M10" s="121">
        <f t="shared" si="0"/>
        <v>416.66666666666669</v>
      </c>
      <c r="N10" s="121">
        <f t="shared" si="0"/>
        <v>416.66666666666669</v>
      </c>
      <c r="P10" s="21"/>
      <c r="Q10" s="21"/>
      <c r="R10" s="21"/>
      <c r="S10" s="21"/>
      <c r="T10" s="21"/>
    </row>
    <row r="11" spans="1:20" s="29" customFormat="1" ht="20" customHeight="1" x14ac:dyDescent="0.2">
      <c r="A11" s="26" t="s">
        <v>25</v>
      </c>
      <c r="B11" s="26" t="s">
        <v>142</v>
      </c>
      <c r="C11" s="26">
        <v>2024</v>
      </c>
      <c r="D11" s="126">
        <v>1</v>
      </c>
      <c r="E11" s="27">
        <v>1800</v>
      </c>
      <c r="F11" s="134">
        <v>4</v>
      </c>
      <c r="G11" s="25"/>
      <c r="H11" s="25"/>
      <c r="I11" s="25"/>
      <c r="J11" s="121">
        <f t="shared" si="2"/>
        <v>0</v>
      </c>
      <c r="K11" s="121">
        <f t="shared" si="0"/>
        <v>0</v>
      </c>
      <c r="L11" s="121">
        <f t="shared" si="0"/>
        <v>450</v>
      </c>
      <c r="M11" s="121">
        <f t="shared" si="0"/>
        <v>450</v>
      </c>
      <c r="N11" s="121">
        <f t="shared" si="0"/>
        <v>450</v>
      </c>
      <c r="P11" s="21"/>
      <c r="Q11" s="21"/>
      <c r="R11" s="21"/>
      <c r="S11" s="21"/>
      <c r="T11" s="21"/>
    </row>
    <row r="12" spans="1:20" s="29" customFormat="1" ht="20" customHeight="1" x14ac:dyDescent="0.2">
      <c r="A12" s="26" t="s">
        <v>135</v>
      </c>
      <c r="B12" s="26" t="s">
        <v>143</v>
      </c>
      <c r="C12" s="26">
        <v>2023</v>
      </c>
      <c r="D12" s="126">
        <v>1</v>
      </c>
      <c r="E12" s="27">
        <v>2000</v>
      </c>
      <c r="F12" s="134">
        <v>8</v>
      </c>
      <c r="G12" s="25"/>
      <c r="H12" s="25"/>
      <c r="I12" s="25"/>
      <c r="J12" s="121">
        <f t="shared" si="2"/>
        <v>0</v>
      </c>
      <c r="K12" s="121">
        <f t="shared" si="0"/>
        <v>250</v>
      </c>
      <c r="L12" s="121">
        <f t="shared" si="0"/>
        <v>250</v>
      </c>
      <c r="M12" s="121">
        <f t="shared" si="0"/>
        <v>250</v>
      </c>
      <c r="N12" s="121">
        <f t="shared" si="0"/>
        <v>250</v>
      </c>
      <c r="P12" s="21"/>
      <c r="Q12" s="21"/>
      <c r="R12" s="21"/>
      <c r="S12" s="21"/>
      <c r="T12" s="21"/>
    </row>
    <row r="13" spans="1:20" ht="20" customHeight="1" x14ac:dyDescent="0.2">
      <c r="A13" s="26" t="s">
        <v>25</v>
      </c>
      <c r="B13" s="26" t="s">
        <v>146</v>
      </c>
      <c r="C13" s="26">
        <v>2025</v>
      </c>
      <c r="D13" s="126">
        <v>6</v>
      </c>
      <c r="E13" s="27">
        <v>1500</v>
      </c>
      <c r="F13" s="134">
        <v>3</v>
      </c>
      <c r="G13" s="25"/>
      <c r="H13" s="25"/>
      <c r="I13" s="25"/>
      <c r="J13" s="121">
        <f t="shared" si="2"/>
        <v>0</v>
      </c>
      <c r="K13" s="121">
        <f t="shared" si="0"/>
        <v>0</v>
      </c>
      <c r="L13" s="121">
        <f t="shared" si="0"/>
        <v>0</v>
      </c>
      <c r="M13" s="121">
        <f t="shared" si="0"/>
        <v>291.66666666666663</v>
      </c>
      <c r="N13" s="121">
        <f t="shared" si="0"/>
        <v>500</v>
      </c>
    </row>
    <row r="14" spans="1:20" s="29" customFormat="1" ht="20" customHeight="1" x14ac:dyDescent="0.2">
      <c r="A14" s="26"/>
      <c r="B14" s="26"/>
      <c r="C14" s="26">
        <v>2023</v>
      </c>
      <c r="D14" s="126">
        <v>1</v>
      </c>
      <c r="E14" s="27"/>
      <c r="F14" s="134">
        <v>10</v>
      </c>
      <c r="G14" s="25"/>
      <c r="H14" s="25"/>
      <c r="I14" s="25"/>
      <c r="J14" s="121">
        <f t="shared" si="2"/>
        <v>0</v>
      </c>
      <c r="K14" s="121">
        <f t="shared" si="0"/>
        <v>0</v>
      </c>
      <c r="L14" s="121">
        <f t="shared" si="0"/>
        <v>0</v>
      </c>
      <c r="M14" s="121">
        <f t="shared" si="0"/>
        <v>0</v>
      </c>
      <c r="N14" s="121">
        <f t="shared" si="0"/>
        <v>0</v>
      </c>
      <c r="P14" s="21"/>
      <c r="Q14" s="21"/>
      <c r="R14" s="21"/>
      <c r="S14" s="21"/>
      <c r="T14" s="21"/>
    </row>
    <row r="15" spans="1:20" s="29" customFormat="1" ht="20" customHeight="1" x14ac:dyDescent="0.2">
      <c r="A15" s="26"/>
      <c r="B15" s="26"/>
      <c r="C15" s="26">
        <v>2023</v>
      </c>
      <c r="D15" s="126">
        <v>1</v>
      </c>
      <c r="E15" s="27"/>
      <c r="F15" s="134">
        <v>7</v>
      </c>
      <c r="G15" s="25"/>
      <c r="H15" s="25"/>
      <c r="I15" s="25"/>
      <c r="J15" s="121">
        <f t="shared" si="2"/>
        <v>0</v>
      </c>
      <c r="K15" s="121">
        <f t="shared" si="0"/>
        <v>0</v>
      </c>
      <c r="L15" s="121">
        <f t="shared" si="0"/>
        <v>0</v>
      </c>
      <c r="M15" s="121">
        <f t="shared" si="0"/>
        <v>0</v>
      </c>
      <c r="N15" s="121">
        <f t="shared" si="0"/>
        <v>0</v>
      </c>
      <c r="P15" s="21"/>
      <c r="Q15" s="21"/>
      <c r="R15" s="21"/>
      <c r="S15" s="21"/>
      <c r="T15" s="21"/>
    </row>
    <row r="16" spans="1:20" s="29" customFormat="1" ht="20" customHeight="1" x14ac:dyDescent="0.2">
      <c r="A16" s="26"/>
      <c r="B16" s="26"/>
      <c r="C16" s="26">
        <v>2023</v>
      </c>
      <c r="D16" s="126">
        <v>1</v>
      </c>
      <c r="E16" s="27"/>
      <c r="F16" s="134">
        <v>5</v>
      </c>
      <c r="G16" s="25"/>
      <c r="H16" s="25"/>
      <c r="I16" s="25"/>
      <c r="J16" s="121">
        <f t="shared" si="2"/>
        <v>0</v>
      </c>
      <c r="K16" s="121">
        <f t="shared" si="0"/>
        <v>0</v>
      </c>
      <c r="L16" s="121">
        <f t="shared" si="0"/>
        <v>0</v>
      </c>
      <c r="M16" s="121">
        <f t="shared" si="0"/>
        <v>0</v>
      </c>
      <c r="N16" s="121">
        <f t="shared" si="0"/>
        <v>0</v>
      </c>
      <c r="P16" s="21"/>
      <c r="Q16" s="21"/>
      <c r="R16" s="21"/>
      <c r="S16" s="21"/>
      <c r="T16" s="21"/>
    </row>
    <row r="17" spans="1:20" s="29" customFormat="1" ht="20" customHeight="1" x14ac:dyDescent="0.2">
      <c r="A17" s="26"/>
      <c r="B17" s="26"/>
      <c r="C17" s="26">
        <v>2023</v>
      </c>
      <c r="D17" s="126">
        <v>1</v>
      </c>
      <c r="E17" s="27"/>
      <c r="F17" s="134">
        <v>2</v>
      </c>
      <c r="G17" s="25"/>
      <c r="H17" s="25"/>
      <c r="I17" s="25"/>
      <c r="J17" s="121">
        <f t="shared" si="2"/>
        <v>0</v>
      </c>
      <c r="K17" s="121">
        <f t="shared" si="0"/>
        <v>0</v>
      </c>
      <c r="L17" s="121">
        <f t="shared" si="0"/>
        <v>0</v>
      </c>
      <c r="M17" s="121">
        <f t="shared" si="0"/>
        <v>0</v>
      </c>
      <c r="N17" s="121">
        <f t="shared" si="0"/>
        <v>0</v>
      </c>
      <c r="P17" s="21"/>
      <c r="Q17" s="21"/>
      <c r="R17" s="21"/>
      <c r="S17" s="21"/>
      <c r="T17" s="21"/>
    </row>
    <row r="18" spans="1:20" ht="20" customHeight="1" x14ac:dyDescent="0.2">
      <c r="A18" s="26"/>
      <c r="B18" s="26"/>
      <c r="C18" s="26">
        <v>2023</v>
      </c>
      <c r="D18" s="126">
        <v>1</v>
      </c>
      <c r="E18" s="27"/>
      <c r="F18" s="134">
        <v>2</v>
      </c>
      <c r="G18" s="25"/>
      <c r="H18" s="25"/>
      <c r="I18" s="25"/>
      <c r="J18" s="121">
        <f t="shared" si="2"/>
        <v>0</v>
      </c>
      <c r="K18" s="121">
        <f t="shared" si="0"/>
        <v>0</v>
      </c>
      <c r="L18" s="121">
        <f t="shared" si="0"/>
        <v>0</v>
      </c>
      <c r="M18" s="121">
        <f t="shared" si="0"/>
        <v>0</v>
      </c>
      <c r="N18" s="121">
        <f t="shared" si="0"/>
        <v>0</v>
      </c>
    </row>
    <row r="19" spans="1:20" s="29" customFormat="1" ht="20" customHeight="1" x14ac:dyDescent="0.2">
      <c r="A19" s="26"/>
      <c r="B19" s="26"/>
      <c r="C19" s="26">
        <v>2024</v>
      </c>
      <c r="D19" s="126">
        <v>1</v>
      </c>
      <c r="E19" s="27"/>
      <c r="F19" s="134">
        <v>10</v>
      </c>
      <c r="G19" s="25"/>
      <c r="H19" s="25"/>
      <c r="I19" s="25"/>
      <c r="J19" s="121">
        <f t="shared" si="2"/>
        <v>0</v>
      </c>
      <c r="K19" s="121">
        <f t="shared" si="0"/>
        <v>0</v>
      </c>
      <c r="L19" s="121">
        <f t="shared" si="0"/>
        <v>0</v>
      </c>
      <c r="M19" s="121">
        <f t="shared" si="0"/>
        <v>0</v>
      </c>
      <c r="N19" s="121">
        <f t="shared" si="0"/>
        <v>0</v>
      </c>
      <c r="P19" s="21"/>
      <c r="Q19" s="21"/>
      <c r="R19" s="21"/>
      <c r="S19" s="21"/>
      <c r="T19" s="21"/>
    </row>
    <row r="20" spans="1:20" s="29" customFormat="1" ht="20" customHeight="1" x14ac:dyDescent="0.2">
      <c r="A20" s="26"/>
      <c r="B20" s="26"/>
      <c r="C20" s="26">
        <v>2024</v>
      </c>
      <c r="D20" s="126">
        <v>1</v>
      </c>
      <c r="E20" s="27"/>
      <c r="F20" s="134">
        <v>7</v>
      </c>
      <c r="G20" s="25"/>
      <c r="H20" s="25"/>
      <c r="I20" s="25"/>
      <c r="J20" s="121">
        <f t="shared" si="2"/>
        <v>0</v>
      </c>
      <c r="K20" s="121">
        <f t="shared" si="0"/>
        <v>0</v>
      </c>
      <c r="L20" s="121">
        <f t="shared" si="0"/>
        <v>0</v>
      </c>
      <c r="M20" s="121">
        <f t="shared" si="0"/>
        <v>0</v>
      </c>
      <c r="N20" s="121">
        <f t="shared" si="0"/>
        <v>0</v>
      </c>
      <c r="P20" s="21"/>
      <c r="Q20" s="21"/>
      <c r="R20" s="21"/>
      <c r="S20" s="21"/>
      <c r="T20" s="21"/>
    </row>
    <row r="21" spans="1:20" s="29" customFormat="1" ht="20" customHeight="1" x14ac:dyDescent="0.2">
      <c r="A21" s="26"/>
      <c r="B21" s="26"/>
      <c r="C21" s="26">
        <v>2024</v>
      </c>
      <c r="D21" s="126">
        <v>4</v>
      </c>
      <c r="E21" s="27"/>
      <c r="F21" s="134">
        <v>5</v>
      </c>
      <c r="G21" s="25"/>
      <c r="H21" s="25"/>
      <c r="I21" s="25"/>
      <c r="J21" s="121">
        <f t="shared" si="2"/>
        <v>0</v>
      </c>
      <c r="K21" s="121">
        <f t="shared" si="0"/>
        <v>0</v>
      </c>
      <c r="L21" s="121">
        <f t="shared" si="0"/>
        <v>0</v>
      </c>
      <c r="M21" s="121">
        <f t="shared" si="0"/>
        <v>0</v>
      </c>
      <c r="N21" s="121">
        <f t="shared" si="0"/>
        <v>0</v>
      </c>
      <c r="P21" s="21"/>
      <c r="Q21" s="21"/>
      <c r="R21" s="21"/>
      <c r="S21" s="21"/>
      <c r="T21" s="21"/>
    </row>
    <row r="22" spans="1:20" s="29" customFormat="1" ht="20" customHeight="1" x14ac:dyDescent="0.2">
      <c r="A22" s="26"/>
      <c r="B22" s="26"/>
      <c r="C22" s="26">
        <v>2024</v>
      </c>
      <c r="D22" s="126">
        <v>4</v>
      </c>
      <c r="E22" s="27"/>
      <c r="F22" s="134">
        <v>3</v>
      </c>
      <c r="G22" s="25"/>
      <c r="H22" s="25"/>
      <c r="I22" s="25"/>
      <c r="J22" s="121">
        <f t="shared" si="2"/>
        <v>0</v>
      </c>
      <c r="K22" s="121">
        <f t="shared" si="0"/>
        <v>0</v>
      </c>
      <c r="L22" s="121">
        <f t="shared" si="0"/>
        <v>0</v>
      </c>
      <c r="M22" s="121">
        <f t="shared" si="0"/>
        <v>0</v>
      </c>
      <c r="N22" s="121">
        <f t="shared" si="0"/>
        <v>0</v>
      </c>
      <c r="P22" s="21"/>
      <c r="Q22" s="21"/>
      <c r="R22" s="21"/>
      <c r="S22" s="21"/>
      <c r="T22" s="21"/>
    </row>
    <row r="23" spans="1:20" ht="20" customHeight="1" x14ac:dyDescent="0.2">
      <c r="A23" s="26"/>
      <c r="B23" s="26"/>
      <c r="C23" s="26">
        <v>2025</v>
      </c>
      <c r="D23" s="126">
        <v>4</v>
      </c>
      <c r="E23" s="27"/>
      <c r="F23" s="134">
        <v>15</v>
      </c>
      <c r="G23" s="25"/>
      <c r="H23" s="25"/>
      <c r="I23" s="25"/>
      <c r="J23" s="121">
        <f t="shared" si="2"/>
        <v>0</v>
      </c>
      <c r="K23" s="121">
        <f t="shared" si="0"/>
        <v>0</v>
      </c>
      <c r="L23" s="121">
        <f t="shared" si="0"/>
        <v>0</v>
      </c>
      <c r="M23" s="121">
        <f t="shared" si="0"/>
        <v>0</v>
      </c>
      <c r="N23" s="121">
        <f t="shared" si="0"/>
        <v>0</v>
      </c>
    </row>
    <row r="24" spans="1:20" ht="20" customHeight="1" x14ac:dyDescent="0.2">
      <c r="A24" s="26"/>
      <c r="B24" s="26"/>
      <c r="C24" s="26">
        <v>2025</v>
      </c>
      <c r="D24" s="126">
        <v>1</v>
      </c>
      <c r="E24" s="27"/>
      <c r="F24" s="134">
        <v>10</v>
      </c>
      <c r="G24" s="25"/>
      <c r="H24" s="25"/>
      <c r="I24" s="25"/>
      <c r="J24" s="121">
        <f t="shared" si="2"/>
        <v>0</v>
      </c>
      <c r="K24" s="121">
        <f t="shared" si="2"/>
        <v>0</v>
      </c>
      <c r="L24" s="121">
        <f t="shared" si="2"/>
        <v>0</v>
      </c>
      <c r="M24" s="121">
        <f t="shared" si="2"/>
        <v>0</v>
      </c>
      <c r="N24" s="121">
        <f t="shared" si="2"/>
        <v>0</v>
      </c>
    </row>
    <row r="25" spans="1:20" ht="20" customHeight="1" x14ac:dyDescent="0.2">
      <c r="A25" s="26"/>
      <c r="B25" s="26"/>
      <c r="C25" s="26">
        <v>2025</v>
      </c>
      <c r="D25" s="126">
        <v>1</v>
      </c>
      <c r="E25" s="27"/>
      <c r="F25" s="134">
        <v>7</v>
      </c>
      <c r="G25" s="25"/>
      <c r="H25" s="25"/>
      <c r="I25" s="25"/>
      <c r="J25" s="121">
        <f t="shared" si="2"/>
        <v>0</v>
      </c>
      <c r="K25" s="121">
        <f t="shared" si="2"/>
        <v>0</v>
      </c>
      <c r="L25" s="121">
        <f t="shared" si="2"/>
        <v>0</v>
      </c>
      <c r="M25" s="121">
        <f t="shared" si="2"/>
        <v>0</v>
      </c>
      <c r="N25" s="121">
        <f t="shared" si="2"/>
        <v>0</v>
      </c>
    </row>
    <row r="26" spans="1:20" ht="20" customHeight="1" x14ac:dyDescent="0.2">
      <c r="A26" s="26"/>
      <c r="B26" s="26"/>
      <c r="C26" s="26">
        <v>2025</v>
      </c>
      <c r="D26" s="126">
        <v>1</v>
      </c>
      <c r="E26" s="27"/>
      <c r="F26" s="134">
        <v>5</v>
      </c>
      <c r="G26" s="25"/>
      <c r="H26" s="25"/>
      <c r="I26" s="25"/>
      <c r="J26" s="121">
        <f t="shared" si="2"/>
        <v>0</v>
      </c>
      <c r="K26" s="121">
        <f t="shared" si="2"/>
        <v>0</v>
      </c>
      <c r="L26" s="121">
        <f t="shared" si="2"/>
        <v>0</v>
      </c>
      <c r="M26" s="121">
        <f t="shared" si="2"/>
        <v>0</v>
      </c>
      <c r="N26" s="121">
        <f t="shared" si="2"/>
        <v>0</v>
      </c>
    </row>
    <row r="27" spans="1:20" ht="20" customHeight="1" x14ac:dyDescent="0.2">
      <c r="A27" s="26"/>
      <c r="B27" s="26"/>
      <c r="C27" s="26">
        <v>2025</v>
      </c>
      <c r="D27" s="126">
        <v>6</v>
      </c>
      <c r="E27" s="27"/>
      <c r="F27" s="134">
        <v>3</v>
      </c>
      <c r="G27" s="25"/>
      <c r="H27" s="25"/>
      <c r="I27" s="25"/>
      <c r="J27" s="121">
        <f t="shared" si="2"/>
        <v>0</v>
      </c>
      <c r="K27" s="121">
        <f t="shared" si="2"/>
        <v>0</v>
      </c>
      <c r="L27" s="121">
        <f t="shared" si="2"/>
        <v>0</v>
      </c>
      <c r="M27" s="121">
        <f t="shared" si="2"/>
        <v>0</v>
      </c>
      <c r="N27" s="121">
        <f t="shared" si="2"/>
        <v>0</v>
      </c>
    </row>
    <row r="28" spans="1:20" x14ac:dyDescent="0.2">
      <c r="E28" s="30"/>
      <c r="G28" s="30"/>
      <c r="H28" s="30"/>
      <c r="I28" s="30"/>
      <c r="J28" s="30"/>
      <c r="K28" s="30"/>
    </row>
    <row r="29" spans="1:20" ht="20" customHeight="1" x14ac:dyDescent="0.2">
      <c r="A29" s="116" t="s">
        <v>26</v>
      </c>
      <c r="B29" s="116"/>
      <c r="C29" s="116"/>
      <c r="D29" s="127"/>
      <c r="E29" s="31">
        <f>SUM(E6:E27)</f>
        <v>23500</v>
      </c>
      <c r="F29" s="135"/>
      <c r="G29" s="31">
        <f>G5+G6+G13+G18+G23</f>
        <v>0</v>
      </c>
      <c r="H29" s="31">
        <f t="shared" ref="H29:I29" si="3">H5+H6+H13+H18+H23</f>
        <v>0</v>
      </c>
      <c r="I29" s="31">
        <f t="shared" si="3"/>
        <v>0</v>
      </c>
      <c r="J29" s="31">
        <f t="shared" ref="J29:N29" si="4">SUM(J6:J27)</f>
        <v>715.97222222222217</v>
      </c>
      <c r="K29" s="31">
        <f t="shared" si="4"/>
        <v>3413.8888888888891</v>
      </c>
      <c r="L29" s="31">
        <f t="shared" si="4"/>
        <v>4308.3333333333339</v>
      </c>
      <c r="M29" s="31">
        <f t="shared" si="4"/>
        <v>4327.7777777777774</v>
      </c>
      <c r="N29" s="31">
        <f t="shared" si="4"/>
        <v>4297.9166666666661</v>
      </c>
    </row>
    <row r="30" spans="1:20" s="32" customFormat="1" x14ac:dyDescent="0.2">
      <c r="D30" s="128"/>
      <c r="F30" s="136"/>
      <c r="P30" s="21"/>
      <c r="Q30" s="21"/>
      <c r="R30" s="21"/>
      <c r="S30" s="21"/>
      <c r="T30" s="21"/>
    </row>
    <row r="32" spans="1:20" ht="36.75" customHeight="1" x14ac:dyDescent="0.2">
      <c r="A32" s="115" t="s">
        <v>95</v>
      </c>
      <c r="B32" s="115"/>
      <c r="C32" s="115"/>
      <c r="D32" s="122"/>
      <c r="E32" s="115"/>
      <c r="F32" s="129"/>
      <c r="G32" s="115"/>
      <c r="H32" s="115"/>
      <c r="I32" s="115"/>
      <c r="J32" s="115"/>
      <c r="K32" s="115"/>
      <c r="L32" s="115"/>
      <c r="M32" s="115"/>
      <c r="N32" s="115"/>
    </row>
    <row r="34" spans="1:14" ht="26" customHeight="1" x14ac:dyDescent="0.2">
      <c r="A34" s="24" t="s">
        <v>119</v>
      </c>
      <c r="B34" s="24"/>
      <c r="C34" s="114"/>
      <c r="D34" s="124"/>
      <c r="E34" s="117" t="s">
        <v>103</v>
      </c>
      <c r="F34" s="131"/>
      <c r="G34" s="118" t="s">
        <v>22</v>
      </c>
      <c r="H34" s="118"/>
      <c r="I34" s="118"/>
      <c r="J34" s="119" t="s">
        <v>23</v>
      </c>
      <c r="K34" s="120"/>
      <c r="L34" s="120"/>
      <c r="M34" s="120"/>
      <c r="N34" s="120"/>
    </row>
    <row r="35" spans="1:14" s="23" customFormat="1" ht="14" x14ac:dyDescent="0.2">
      <c r="A35" s="24"/>
      <c r="B35" s="24"/>
      <c r="C35" s="114"/>
      <c r="D35" s="124"/>
      <c r="E35" s="117"/>
      <c r="F35" s="132"/>
      <c r="G35" s="22" t="s">
        <v>96</v>
      </c>
      <c r="H35" s="22" t="s">
        <v>97</v>
      </c>
      <c r="I35" s="22" t="s">
        <v>98</v>
      </c>
      <c r="J35" s="22" t="s">
        <v>99</v>
      </c>
      <c r="K35" s="22" t="s">
        <v>100</v>
      </c>
      <c r="L35" s="22" t="s">
        <v>101</v>
      </c>
      <c r="M35" s="22" t="s">
        <v>102</v>
      </c>
      <c r="N35" s="22" t="s">
        <v>102</v>
      </c>
    </row>
    <row r="36" spans="1:14" ht="20" customHeight="1" x14ac:dyDescent="0.2">
      <c r="A36" s="70" t="s">
        <v>118</v>
      </c>
      <c r="B36" s="70" t="s">
        <v>124</v>
      </c>
      <c r="C36" s="70" t="s">
        <v>125</v>
      </c>
      <c r="D36" s="125"/>
      <c r="E36" s="71"/>
      <c r="F36" s="133"/>
      <c r="G36" s="72"/>
      <c r="H36" s="72"/>
      <c r="I36" s="72"/>
      <c r="J36" s="72"/>
      <c r="K36" s="72"/>
      <c r="L36" s="72"/>
      <c r="M36" s="72"/>
      <c r="N36" s="72"/>
    </row>
    <row r="37" spans="1:14" s="29" customFormat="1" ht="20" customHeight="1" x14ac:dyDescent="0.2">
      <c r="A37" s="26" t="s">
        <v>113</v>
      </c>
      <c r="B37" s="26"/>
      <c r="C37" s="26">
        <v>2022</v>
      </c>
      <c r="D37" s="126"/>
      <c r="E37" s="27"/>
      <c r="F37" s="27"/>
      <c r="G37" s="25"/>
      <c r="H37" s="25"/>
      <c r="I37" s="25"/>
      <c r="J37" s="28">
        <f>E37/8/12*3</f>
        <v>0</v>
      </c>
      <c r="K37" s="28">
        <f>$E37/10</f>
        <v>0</v>
      </c>
      <c r="L37" s="28">
        <f>$E37/10</f>
        <v>0</v>
      </c>
      <c r="M37" s="28">
        <f>$E37/10</f>
        <v>0</v>
      </c>
      <c r="N37" s="28">
        <f>$E37/10</f>
        <v>0</v>
      </c>
    </row>
    <row r="38" spans="1:14" s="29" customFormat="1" ht="20" customHeight="1" x14ac:dyDescent="0.2">
      <c r="A38" s="26" t="s">
        <v>114</v>
      </c>
      <c r="B38" s="26"/>
      <c r="C38" s="26">
        <v>2022</v>
      </c>
      <c r="D38" s="126"/>
      <c r="E38" s="27"/>
      <c r="F38" s="27"/>
      <c r="G38" s="25"/>
      <c r="H38" s="25"/>
      <c r="I38" s="25"/>
      <c r="J38" s="28">
        <f t="shared" ref="J38:J66" si="5">E38/8/12*3</f>
        <v>0</v>
      </c>
      <c r="K38" s="28">
        <f t="shared" ref="K38:N66" si="6">$E38/10</f>
        <v>0</v>
      </c>
      <c r="L38" s="28">
        <f t="shared" si="6"/>
        <v>0</v>
      </c>
      <c r="M38" s="28">
        <f t="shared" si="6"/>
        <v>0</v>
      </c>
      <c r="N38" s="28">
        <f t="shared" si="6"/>
        <v>0</v>
      </c>
    </row>
    <row r="39" spans="1:14" s="29" customFormat="1" ht="20" customHeight="1" x14ac:dyDescent="0.2">
      <c r="A39" s="26" t="s">
        <v>115</v>
      </c>
      <c r="B39" s="26"/>
      <c r="C39" s="26">
        <v>2022</v>
      </c>
      <c r="D39" s="126"/>
      <c r="E39" s="27">
        <v>4000</v>
      </c>
      <c r="F39" s="27"/>
      <c r="G39" s="25"/>
      <c r="H39" s="25"/>
      <c r="I39" s="25"/>
      <c r="J39" s="28">
        <f t="shared" si="5"/>
        <v>125</v>
      </c>
      <c r="K39" s="28">
        <f t="shared" si="6"/>
        <v>400</v>
      </c>
      <c r="L39" s="28">
        <f t="shared" si="6"/>
        <v>400</v>
      </c>
      <c r="M39" s="28">
        <f t="shared" si="6"/>
        <v>400</v>
      </c>
      <c r="N39" s="28">
        <f t="shared" si="6"/>
        <v>400</v>
      </c>
    </row>
    <row r="40" spans="1:14" s="29" customFormat="1" ht="20" customHeight="1" x14ac:dyDescent="0.2">
      <c r="A40" s="26" t="s">
        <v>122</v>
      </c>
      <c r="B40" s="26"/>
      <c r="C40" s="26">
        <v>2023</v>
      </c>
      <c r="D40" s="126"/>
      <c r="E40" s="27"/>
      <c r="F40" s="27"/>
      <c r="G40" s="25"/>
      <c r="H40" s="25"/>
      <c r="I40" s="25"/>
      <c r="J40" s="28">
        <f t="shared" si="5"/>
        <v>0</v>
      </c>
      <c r="K40" s="28">
        <f t="shared" si="6"/>
        <v>0</v>
      </c>
      <c r="L40" s="28">
        <f t="shared" si="6"/>
        <v>0</v>
      </c>
      <c r="M40" s="28">
        <f t="shared" si="6"/>
        <v>0</v>
      </c>
      <c r="N40" s="28">
        <f t="shared" si="6"/>
        <v>0</v>
      </c>
    </row>
    <row r="41" spans="1:14" ht="20" customHeight="1" x14ac:dyDescent="0.2">
      <c r="A41" s="26" t="s">
        <v>123</v>
      </c>
      <c r="B41" s="26"/>
      <c r="C41" s="26">
        <v>2022</v>
      </c>
      <c r="D41" s="124"/>
      <c r="E41" s="27"/>
      <c r="F41" s="27"/>
      <c r="G41" s="25"/>
      <c r="H41" s="25"/>
      <c r="I41" s="25"/>
      <c r="J41" s="28">
        <f t="shared" si="5"/>
        <v>0</v>
      </c>
      <c r="K41" s="28">
        <f t="shared" si="6"/>
        <v>0</v>
      </c>
      <c r="L41" s="28">
        <f t="shared" si="6"/>
        <v>0</v>
      </c>
      <c r="M41" s="28">
        <f t="shared" si="6"/>
        <v>0</v>
      </c>
      <c r="N41" s="28">
        <f t="shared" si="6"/>
        <v>0</v>
      </c>
    </row>
    <row r="42" spans="1:14" s="29" customFormat="1" ht="20" customHeight="1" x14ac:dyDescent="0.2">
      <c r="A42" s="26" t="s">
        <v>60</v>
      </c>
      <c r="B42" s="26"/>
      <c r="C42" s="26">
        <v>2024</v>
      </c>
      <c r="D42" s="126"/>
      <c r="E42" s="27"/>
      <c r="F42" s="27"/>
      <c r="G42" s="25"/>
      <c r="H42" s="25"/>
      <c r="I42" s="25"/>
      <c r="J42" s="28">
        <f t="shared" si="5"/>
        <v>0</v>
      </c>
      <c r="K42" s="28">
        <f t="shared" si="6"/>
        <v>0</v>
      </c>
      <c r="L42" s="28">
        <f t="shared" si="6"/>
        <v>0</v>
      </c>
      <c r="M42" s="28">
        <f t="shared" si="6"/>
        <v>0</v>
      </c>
      <c r="N42" s="28">
        <f t="shared" si="6"/>
        <v>0</v>
      </c>
    </row>
    <row r="43" spans="1:14" s="29" customFormat="1" ht="20" customHeight="1" x14ac:dyDescent="0.2">
      <c r="A43" s="26" t="s">
        <v>121</v>
      </c>
      <c r="B43" s="26"/>
      <c r="C43" s="26">
        <v>2024</v>
      </c>
      <c r="D43" s="126"/>
      <c r="E43" s="27"/>
      <c r="F43" s="27"/>
      <c r="G43" s="25"/>
      <c r="H43" s="25"/>
      <c r="I43" s="25"/>
      <c r="J43" s="28">
        <f t="shared" si="5"/>
        <v>0</v>
      </c>
      <c r="K43" s="28">
        <f t="shared" si="6"/>
        <v>0</v>
      </c>
      <c r="L43" s="28">
        <f t="shared" si="6"/>
        <v>0</v>
      </c>
      <c r="M43" s="28">
        <f t="shared" si="6"/>
        <v>0</v>
      </c>
      <c r="N43" s="28">
        <f t="shared" si="6"/>
        <v>0</v>
      </c>
    </row>
    <row r="44" spans="1:14" s="29" customFormat="1" ht="20" customHeight="1" x14ac:dyDescent="0.2">
      <c r="A44" s="26" t="s">
        <v>121</v>
      </c>
      <c r="B44" s="26"/>
      <c r="C44" s="26">
        <v>2022</v>
      </c>
      <c r="D44" s="126"/>
      <c r="E44" s="27"/>
      <c r="F44" s="27"/>
      <c r="G44" s="25"/>
      <c r="H44" s="25"/>
      <c r="I44" s="25"/>
      <c r="J44" s="28">
        <f t="shared" si="5"/>
        <v>0</v>
      </c>
      <c r="K44" s="28">
        <f t="shared" si="6"/>
        <v>0</v>
      </c>
      <c r="L44" s="28">
        <f t="shared" si="6"/>
        <v>0</v>
      </c>
      <c r="M44" s="28">
        <f t="shared" si="6"/>
        <v>0</v>
      </c>
      <c r="N44" s="28">
        <f t="shared" si="6"/>
        <v>0</v>
      </c>
    </row>
    <row r="45" spans="1:14" s="29" customFormat="1" ht="20" customHeight="1" x14ac:dyDescent="0.2">
      <c r="A45" s="26" t="s">
        <v>121</v>
      </c>
      <c r="B45" s="26"/>
      <c r="C45" s="26">
        <v>2022</v>
      </c>
      <c r="D45" s="126"/>
      <c r="E45" s="27"/>
      <c r="F45" s="27"/>
      <c r="G45" s="25"/>
      <c r="H45" s="25"/>
      <c r="I45" s="25"/>
      <c r="J45" s="28">
        <f t="shared" si="5"/>
        <v>0</v>
      </c>
      <c r="K45" s="28">
        <f t="shared" si="6"/>
        <v>0</v>
      </c>
      <c r="L45" s="28">
        <f t="shared" si="6"/>
        <v>0</v>
      </c>
      <c r="M45" s="28">
        <f t="shared" si="6"/>
        <v>0</v>
      </c>
      <c r="N45" s="28">
        <f t="shared" si="6"/>
        <v>0</v>
      </c>
    </row>
    <row r="46" spans="1:14" s="29" customFormat="1" ht="20" customHeight="1" x14ac:dyDescent="0.2">
      <c r="A46" s="26" t="s">
        <v>113</v>
      </c>
      <c r="B46" s="26"/>
      <c r="C46" s="26">
        <v>2023</v>
      </c>
      <c r="D46" s="126"/>
      <c r="E46" s="27"/>
      <c r="F46" s="27"/>
      <c r="G46" s="25"/>
      <c r="H46" s="25"/>
      <c r="I46" s="25"/>
      <c r="J46" s="28">
        <f t="shared" si="5"/>
        <v>0</v>
      </c>
      <c r="K46" s="28">
        <f t="shared" si="6"/>
        <v>0</v>
      </c>
      <c r="L46" s="28">
        <f t="shared" si="6"/>
        <v>0</v>
      </c>
      <c r="M46" s="28">
        <f t="shared" si="6"/>
        <v>0</v>
      </c>
      <c r="N46" s="28">
        <f t="shared" si="6"/>
        <v>0</v>
      </c>
    </row>
    <row r="47" spans="1:14" s="29" customFormat="1" ht="20" customHeight="1" x14ac:dyDescent="0.2">
      <c r="A47" s="26" t="s">
        <v>114</v>
      </c>
      <c r="B47" s="26"/>
      <c r="C47" s="26">
        <v>2023</v>
      </c>
      <c r="D47" s="126"/>
      <c r="E47" s="27"/>
      <c r="F47" s="27"/>
      <c r="G47" s="25"/>
      <c r="H47" s="25"/>
      <c r="I47" s="25"/>
      <c r="J47" s="28">
        <f t="shared" si="5"/>
        <v>0</v>
      </c>
      <c r="K47" s="28">
        <f t="shared" si="6"/>
        <v>0</v>
      </c>
      <c r="L47" s="28">
        <f t="shared" si="6"/>
        <v>0</v>
      </c>
      <c r="M47" s="28">
        <f t="shared" si="6"/>
        <v>0</v>
      </c>
      <c r="N47" s="28">
        <f t="shared" si="6"/>
        <v>0</v>
      </c>
    </row>
    <row r="48" spans="1:14" s="29" customFormat="1" ht="20" customHeight="1" x14ac:dyDescent="0.2">
      <c r="A48" s="26" t="s">
        <v>115</v>
      </c>
      <c r="B48" s="26"/>
      <c r="C48" s="26">
        <v>2023</v>
      </c>
      <c r="D48" s="126"/>
      <c r="E48" s="27"/>
      <c r="F48" s="27"/>
      <c r="G48" s="25"/>
      <c r="H48" s="25"/>
      <c r="I48" s="25"/>
      <c r="J48" s="28">
        <f t="shared" si="5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</row>
    <row r="49" spans="1:14" s="29" customFormat="1" ht="20" customHeight="1" x14ac:dyDescent="0.2">
      <c r="A49" s="26" t="s">
        <v>122</v>
      </c>
      <c r="B49" s="26"/>
      <c r="C49" s="26">
        <v>2023</v>
      </c>
      <c r="D49" s="126"/>
      <c r="E49" s="27"/>
      <c r="F49" s="27"/>
      <c r="G49" s="25"/>
      <c r="H49" s="25"/>
      <c r="I49" s="25"/>
      <c r="J49" s="28">
        <f t="shared" si="5"/>
        <v>0</v>
      </c>
      <c r="K49" s="28">
        <f t="shared" si="6"/>
        <v>0</v>
      </c>
      <c r="L49" s="28">
        <f t="shared" si="6"/>
        <v>0</v>
      </c>
      <c r="M49" s="28">
        <f t="shared" si="6"/>
        <v>0</v>
      </c>
      <c r="N49" s="28">
        <f t="shared" si="6"/>
        <v>0</v>
      </c>
    </row>
    <row r="50" spans="1:14" ht="20" customHeight="1" x14ac:dyDescent="0.2">
      <c r="A50" s="26" t="s">
        <v>123</v>
      </c>
      <c r="B50" s="24"/>
      <c r="C50" s="26">
        <v>2023</v>
      </c>
      <c r="D50" s="124"/>
      <c r="E50" s="27"/>
      <c r="F50" s="27"/>
      <c r="G50" s="25"/>
      <c r="H50" s="25"/>
      <c r="I50" s="25"/>
      <c r="J50" s="28">
        <f t="shared" si="5"/>
        <v>0</v>
      </c>
      <c r="K50" s="28">
        <f t="shared" si="6"/>
        <v>0</v>
      </c>
      <c r="L50" s="28">
        <f t="shared" si="6"/>
        <v>0</v>
      </c>
      <c r="M50" s="28">
        <f t="shared" si="6"/>
        <v>0</v>
      </c>
      <c r="N50" s="28">
        <f t="shared" si="6"/>
        <v>0</v>
      </c>
    </row>
    <row r="51" spans="1:14" s="29" customFormat="1" ht="20" customHeight="1" x14ac:dyDescent="0.2">
      <c r="A51" s="26" t="s">
        <v>60</v>
      </c>
      <c r="B51" s="26"/>
      <c r="C51" s="26">
        <v>2023</v>
      </c>
      <c r="D51" s="126"/>
      <c r="E51" s="27"/>
      <c r="F51" s="27"/>
      <c r="G51" s="25"/>
      <c r="H51" s="25"/>
      <c r="I51" s="25"/>
      <c r="J51" s="28">
        <f t="shared" si="5"/>
        <v>0</v>
      </c>
      <c r="K51" s="28">
        <f t="shared" si="6"/>
        <v>0</v>
      </c>
      <c r="L51" s="28">
        <f t="shared" si="6"/>
        <v>0</v>
      </c>
      <c r="M51" s="28">
        <f t="shared" si="6"/>
        <v>0</v>
      </c>
      <c r="N51" s="28">
        <f t="shared" si="6"/>
        <v>0</v>
      </c>
    </row>
    <row r="52" spans="1:14" s="29" customFormat="1" ht="20" customHeight="1" x14ac:dyDescent="0.2">
      <c r="A52" s="26" t="s">
        <v>121</v>
      </c>
      <c r="B52" s="26"/>
      <c r="C52" s="26">
        <v>2023</v>
      </c>
      <c r="D52" s="126"/>
      <c r="E52" s="27"/>
      <c r="F52" s="27"/>
      <c r="G52" s="25"/>
      <c r="H52" s="25"/>
      <c r="I52" s="25"/>
      <c r="J52" s="28">
        <f t="shared" si="5"/>
        <v>0</v>
      </c>
      <c r="K52" s="28">
        <f t="shared" si="6"/>
        <v>0</v>
      </c>
      <c r="L52" s="28">
        <f t="shared" si="6"/>
        <v>0</v>
      </c>
      <c r="M52" s="28">
        <f t="shared" si="6"/>
        <v>0</v>
      </c>
      <c r="N52" s="28">
        <f t="shared" si="6"/>
        <v>0</v>
      </c>
    </row>
    <row r="53" spans="1:14" s="29" customFormat="1" ht="20" customHeight="1" x14ac:dyDescent="0.2">
      <c r="A53" s="26" t="s">
        <v>121</v>
      </c>
      <c r="B53" s="26"/>
      <c r="C53" s="26">
        <v>2023</v>
      </c>
      <c r="D53" s="126"/>
      <c r="E53" s="27"/>
      <c r="F53" s="27"/>
      <c r="G53" s="25"/>
      <c r="H53" s="25"/>
      <c r="I53" s="25"/>
      <c r="J53" s="28">
        <f t="shared" si="5"/>
        <v>0</v>
      </c>
      <c r="K53" s="28">
        <f t="shared" si="6"/>
        <v>0</v>
      </c>
      <c r="L53" s="28">
        <f t="shared" si="6"/>
        <v>0</v>
      </c>
      <c r="M53" s="28">
        <f t="shared" si="6"/>
        <v>0</v>
      </c>
      <c r="N53" s="28">
        <f t="shared" si="6"/>
        <v>0</v>
      </c>
    </row>
    <row r="54" spans="1:14" s="29" customFormat="1" ht="20" customHeight="1" x14ac:dyDescent="0.2">
      <c r="A54" s="26" t="s">
        <v>121</v>
      </c>
      <c r="B54" s="26"/>
      <c r="C54" s="26">
        <v>2023</v>
      </c>
      <c r="D54" s="126"/>
      <c r="E54" s="27"/>
      <c r="F54" s="27"/>
      <c r="G54" s="25"/>
      <c r="H54" s="25"/>
      <c r="I54" s="25"/>
      <c r="J54" s="28">
        <f t="shared" si="5"/>
        <v>0</v>
      </c>
      <c r="K54" s="28">
        <f t="shared" si="6"/>
        <v>0</v>
      </c>
      <c r="L54" s="28">
        <f t="shared" si="6"/>
        <v>0</v>
      </c>
      <c r="M54" s="28">
        <f t="shared" si="6"/>
        <v>0</v>
      </c>
      <c r="N54" s="28">
        <f t="shared" si="6"/>
        <v>0</v>
      </c>
    </row>
    <row r="55" spans="1:14" s="29" customFormat="1" ht="20" customHeight="1" x14ac:dyDescent="0.2">
      <c r="A55" s="26" t="s">
        <v>113</v>
      </c>
      <c r="B55" s="26"/>
      <c r="C55" s="26">
        <v>2024</v>
      </c>
      <c r="D55" s="126"/>
      <c r="E55" s="27"/>
      <c r="F55" s="27"/>
      <c r="G55" s="25"/>
      <c r="H55" s="25"/>
      <c r="I55" s="25"/>
      <c r="J55" s="28">
        <f t="shared" si="5"/>
        <v>0</v>
      </c>
      <c r="K55" s="28">
        <f t="shared" si="6"/>
        <v>0</v>
      </c>
      <c r="L55" s="28">
        <f t="shared" si="6"/>
        <v>0</v>
      </c>
      <c r="M55" s="28">
        <f t="shared" si="6"/>
        <v>0</v>
      </c>
      <c r="N55" s="28">
        <f t="shared" si="6"/>
        <v>0</v>
      </c>
    </row>
    <row r="56" spans="1:14" s="29" customFormat="1" ht="20" customHeight="1" x14ac:dyDescent="0.2">
      <c r="A56" s="26" t="s">
        <v>114</v>
      </c>
      <c r="B56" s="26"/>
      <c r="C56" s="26">
        <v>2024</v>
      </c>
      <c r="D56" s="126"/>
      <c r="E56" s="27"/>
      <c r="F56" s="27"/>
      <c r="G56" s="25"/>
      <c r="H56" s="25"/>
      <c r="I56" s="25"/>
      <c r="J56" s="28">
        <f t="shared" si="5"/>
        <v>0</v>
      </c>
      <c r="K56" s="28">
        <f t="shared" si="6"/>
        <v>0</v>
      </c>
      <c r="L56" s="28">
        <f t="shared" si="6"/>
        <v>0</v>
      </c>
      <c r="M56" s="28">
        <f t="shared" si="6"/>
        <v>0</v>
      </c>
      <c r="N56" s="28">
        <f t="shared" si="6"/>
        <v>0</v>
      </c>
    </row>
    <row r="57" spans="1:14" s="29" customFormat="1" ht="20" customHeight="1" x14ac:dyDescent="0.2">
      <c r="A57" s="26" t="s">
        <v>115</v>
      </c>
      <c r="B57" s="26"/>
      <c r="C57" s="26">
        <v>2024</v>
      </c>
      <c r="D57" s="126"/>
      <c r="E57" s="27"/>
      <c r="F57" s="27"/>
      <c r="G57" s="25"/>
      <c r="H57" s="25"/>
      <c r="I57" s="25"/>
      <c r="J57" s="28">
        <f t="shared" si="5"/>
        <v>0</v>
      </c>
      <c r="K57" s="28">
        <f t="shared" si="6"/>
        <v>0</v>
      </c>
      <c r="L57" s="28">
        <f t="shared" si="6"/>
        <v>0</v>
      </c>
      <c r="M57" s="28">
        <f t="shared" si="6"/>
        <v>0</v>
      </c>
      <c r="N57" s="28">
        <f t="shared" si="6"/>
        <v>0</v>
      </c>
    </row>
    <row r="58" spans="1:14" s="29" customFormat="1" ht="20" customHeight="1" x14ac:dyDescent="0.2">
      <c r="A58" s="26" t="s">
        <v>122</v>
      </c>
      <c r="B58" s="26"/>
      <c r="C58" s="26">
        <v>2024</v>
      </c>
      <c r="D58" s="126"/>
      <c r="E58" s="27"/>
      <c r="F58" s="27"/>
      <c r="G58" s="25"/>
      <c r="H58" s="25"/>
      <c r="I58" s="25"/>
      <c r="J58" s="28">
        <f t="shared" si="5"/>
        <v>0</v>
      </c>
      <c r="K58" s="28">
        <f t="shared" si="6"/>
        <v>0</v>
      </c>
      <c r="L58" s="28">
        <f t="shared" si="6"/>
        <v>0</v>
      </c>
      <c r="M58" s="28">
        <f t="shared" si="6"/>
        <v>0</v>
      </c>
      <c r="N58" s="28">
        <f t="shared" si="6"/>
        <v>0</v>
      </c>
    </row>
    <row r="59" spans="1:14" s="29" customFormat="1" ht="20" customHeight="1" x14ac:dyDescent="0.2">
      <c r="A59" s="26" t="s">
        <v>123</v>
      </c>
      <c r="B59" s="26"/>
      <c r="C59" s="26">
        <v>2024</v>
      </c>
      <c r="D59" s="126"/>
      <c r="E59" s="27"/>
      <c r="F59" s="27"/>
      <c r="G59" s="25"/>
      <c r="H59" s="25"/>
      <c r="I59" s="25"/>
      <c r="J59" s="28">
        <f t="shared" si="5"/>
        <v>0</v>
      </c>
      <c r="K59" s="28">
        <f t="shared" si="6"/>
        <v>0</v>
      </c>
      <c r="L59" s="28">
        <f t="shared" si="6"/>
        <v>0</v>
      </c>
      <c r="M59" s="28">
        <f t="shared" si="6"/>
        <v>0</v>
      </c>
      <c r="N59" s="28">
        <f t="shared" si="6"/>
        <v>0</v>
      </c>
    </row>
    <row r="60" spans="1:14" s="29" customFormat="1" ht="20" customHeight="1" x14ac:dyDescent="0.2">
      <c r="A60" s="26" t="s">
        <v>60</v>
      </c>
      <c r="B60" s="26"/>
      <c r="C60" s="26">
        <v>2024</v>
      </c>
      <c r="D60" s="126"/>
      <c r="E60" s="27"/>
      <c r="F60" s="27"/>
      <c r="G60" s="25"/>
      <c r="H60" s="25"/>
      <c r="I60" s="25"/>
      <c r="J60" s="28">
        <f t="shared" si="5"/>
        <v>0</v>
      </c>
      <c r="K60" s="28">
        <f t="shared" si="6"/>
        <v>0</v>
      </c>
      <c r="L60" s="28">
        <f t="shared" si="6"/>
        <v>0</v>
      </c>
      <c r="M60" s="28">
        <f t="shared" si="6"/>
        <v>0</v>
      </c>
      <c r="N60" s="28">
        <f t="shared" si="6"/>
        <v>0</v>
      </c>
    </row>
    <row r="61" spans="1:14" s="29" customFormat="1" ht="20" customHeight="1" x14ac:dyDescent="0.2">
      <c r="A61" s="26" t="s">
        <v>121</v>
      </c>
      <c r="B61" s="26"/>
      <c r="C61" s="26">
        <v>2024</v>
      </c>
      <c r="D61" s="126"/>
      <c r="E61" s="27"/>
      <c r="F61" s="27"/>
      <c r="G61" s="25"/>
      <c r="H61" s="25"/>
      <c r="I61" s="25"/>
      <c r="J61" s="28">
        <f t="shared" si="5"/>
        <v>0</v>
      </c>
      <c r="K61" s="28">
        <f t="shared" si="6"/>
        <v>0</v>
      </c>
      <c r="L61" s="28">
        <f t="shared" si="6"/>
        <v>0</v>
      </c>
      <c r="M61" s="28">
        <f t="shared" si="6"/>
        <v>0</v>
      </c>
      <c r="N61" s="28">
        <f t="shared" si="6"/>
        <v>0</v>
      </c>
    </row>
    <row r="62" spans="1:14" ht="20" customHeight="1" x14ac:dyDescent="0.2">
      <c r="A62" s="26" t="s">
        <v>121</v>
      </c>
      <c r="B62" s="24"/>
      <c r="C62" s="26">
        <v>2024</v>
      </c>
      <c r="D62" s="124"/>
      <c r="E62" s="27"/>
      <c r="F62" s="27"/>
      <c r="G62" s="25"/>
      <c r="H62" s="25"/>
      <c r="I62" s="25"/>
      <c r="J62" s="28">
        <f t="shared" si="5"/>
        <v>0</v>
      </c>
      <c r="K62" s="28">
        <f t="shared" si="6"/>
        <v>0</v>
      </c>
      <c r="L62" s="28">
        <f t="shared" si="6"/>
        <v>0</v>
      </c>
      <c r="M62" s="28">
        <f t="shared" si="6"/>
        <v>0</v>
      </c>
      <c r="N62" s="28">
        <f t="shared" si="6"/>
        <v>0</v>
      </c>
    </row>
    <row r="63" spans="1:14" ht="20" customHeight="1" x14ac:dyDescent="0.2">
      <c r="A63" s="26" t="s">
        <v>121</v>
      </c>
      <c r="B63" s="26"/>
      <c r="C63" s="26">
        <v>2024</v>
      </c>
      <c r="D63" s="126"/>
      <c r="E63" s="27"/>
      <c r="F63" s="27"/>
      <c r="G63" s="25"/>
      <c r="H63" s="25"/>
      <c r="I63" s="25"/>
      <c r="J63" s="28">
        <f t="shared" si="5"/>
        <v>0</v>
      </c>
      <c r="K63" s="28">
        <f t="shared" si="6"/>
        <v>0</v>
      </c>
      <c r="L63" s="28">
        <f t="shared" si="6"/>
        <v>0</v>
      </c>
      <c r="M63" s="28">
        <f t="shared" si="6"/>
        <v>0</v>
      </c>
      <c r="N63" s="28">
        <f t="shared" si="6"/>
        <v>0</v>
      </c>
    </row>
    <row r="64" spans="1:14" ht="20" customHeight="1" x14ac:dyDescent="0.2">
      <c r="A64" s="26"/>
      <c r="B64" s="26"/>
      <c r="C64" s="26">
        <v>2025</v>
      </c>
      <c r="D64" s="126"/>
      <c r="E64" s="27"/>
      <c r="F64" s="27"/>
      <c r="G64" s="25"/>
      <c r="H64" s="25"/>
      <c r="I64" s="25"/>
      <c r="J64" s="28">
        <f t="shared" si="5"/>
        <v>0</v>
      </c>
      <c r="K64" s="28">
        <f t="shared" si="6"/>
        <v>0</v>
      </c>
      <c r="L64" s="28">
        <f t="shared" si="6"/>
        <v>0</v>
      </c>
      <c r="M64" s="28">
        <f t="shared" si="6"/>
        <v>0</v>
      </c>
      <c r="N64" s="28">
        <f t="shared" si="6"/>
        <v>0</v>
      </c>
    </row>
    <row r="65" spans="1:14" ht="20" customHeight="1" x14ac:dyDescent="0.2">
      <c r="A65" s="26"/>
      <c r="B65" s="26"/>
      <c r="C65" s="26">
        <v>2025</v>
      </c>
      <c r="D65" s="126"/>
      <c r="E65" s="27"/>
      <c r="F65" s="27"/>
      <c r="G65" s="25"/>
      <c r="H65" s="25"/>
      <c r="I65" s="25"/>
      <c r="J65" s="28">
        <f t="shared" si="5"/>
        <v>0</v>
      </c>
      <c r="K65" s="28">
        <f t="shared" si="6"/>
        <v>0</v>
      </c>
      <c r="L65" s="28">
        <f t="shared" si="6"/>
        <v>0</v>
      </c>
      <c r="M65" s="28">
        <f t="shared" si="6"/>
        <v>0</v>
      </c>
      <c r="N65" s="28">
        <f t="shared" si="6"/>
        <v>0</v>
      </c>
    </row>
    <row r="66" spans="1:14" ht="20" customHeight="1" x14ac:dyDescent="0.2">
      <c r="A66" s="26"/>
      <c r="B66" s="26"/>
      <c r="C66" s="26">
        <v>2025</v>
      </c>
      <c r="D66" s="126"/>
      <c r="E66" s="27"/>
      <c r="F66" s="27"/>
      <c r="G66" s="25"/>
      <c r="H66" s="25"/>
      <c r="I66" s="25"/>
      <c r="J66" s="28">
        <f t="shared" si="5"/>
        <v>0</v>
      </c>
      <c r="K66" s="28">
        <f t="shared" si="6"/>
        <v>0</v>
      </c>
      <c r="L66" s="28">
        <f t="shared" si="6"/>
        <v>0</v>
      </c>
      <c r="M66" s="28">
        <f t="shared" si="6"/>
        <v>0</v>
      </c>
      <c r="N66" s="28">
        <f t="shared" si="6"/>
        <v>0</v>
      </c>
    </row>
    <row r="67" spans="1:14" x14ac:dyDescent="0.2">
      <c r="E67" s="30"/>
      <c r="G67" s="30"/>
      <c r="H67" s="30"/>
      <c r="I67" s="30"/>
      <c r="J67" s="30"/>
      <c r="K67" s="30"/>
    </row>
    <row r="68" spans="1:14" ht="20" customHeight="1" x14ac:dyDescent="0.2">
      <c r="A68" s="116" t="s">
        <v>109</v>
      </c>
      <c r="B68" s="116"/>
      <c r="C68" s="116"/>
      <c r="D68" s="127"/>
      <c r="E68" s="31">
        <f>SUM(E37:E66)</f>
        <v>4000</v>
      </c>
      <c r="F68" s="135"/>
      <c r="G68" s="31" t="e">
        <f>G36+#REF!+G41+G50+G62</f>
        <v>#REF!</v>
      </c>
      <c r="H68" s="31" t="e">
        <f>H36+#REF!+H41+H50+H62</f>
        <v>#REF!</v>
      </c>
      <c r="I68" s="31" t="e">
        <f>I36+#REF!+I41+I50+I62</f>
        <v>#REF!</v>
      </c>
      <c r="J68" s="31" t="e">
        <f>J36+#REF!+J41+J50+J62</f>
        <v>#REF!</v>
      </c>
      <c r="K68" s="31" t="e">
        <f>K36+#REF!+K41+K50+K62</f>
        <v>#REF!</v>
      </c>
      <c r="L68" s="31" t="e">
        <f>L36+#REF!+L41+L50+L62</f>
        <v>#REF!</v>
      </c>
      <c r="M68" s="31" t="e">
        <f>M36+#REF!+M41+M50+M62</f>
        <v>#REF!</v>
      </c>
      <c r="N68" s="31" t="e">
        <f>N36+#REF!+N41+N50+N62</f>
        <v>#REF!</v>
      </c>
    </row>
    <row r="70" spans="1:14" x14ac:dyDescent="0.2">
      <c r="B70" s="21" t="s">
        <v>132</v>
      </c>
      <c r="C70" s="21" t="s">
        <v>131</v>
      </c>
      <c r="D70" s="23" t="s">
        <v>130</v>
      </c>
      <c r="E70" s="21" t="s">
        <v>128</v>
      </c>
      <c r="F70" s="130" t="s">
        <v>127</v>
      </c>
      <c r="H70" s="23" t="s">
        <v>126</v>
      </c>
      <c r="I70" s="21" t="s">
        <v>129</v>
      </c>
      <c r="J70" s="21" t="s">
        <v>133</v>
      </c>
    </row>
    <row r="71" spans="1:14" x14ac:dyDescent="0.2">
      <c r="B71" s="137" t="e">
        <f>D71/E71</f>
        <v>#DIV/0!</v>
      </c>
      <c r="C71" s="138" t="b">
        <f>D71</f>
        <v>0</v>
      </c>
      <c r="D71" s="138" t="b">
        <f t="shared" ref="D71:D76" si="7">_xlfn.XLOOKUP(G71,$4:$4,$29:$29,FALSE)</f>
        <v>0</v>
      </c>
      <c r="E71" s="138">
        <f>F71</f>
        <v>0</v>
      </c>
      <c r="F71" s="138">
        <f t="shared" ref="F71:F76" si="8">SUMIF($C$6:$C$27,G71,$E$6:$E$27)</f>
        <v>0</v>
      </c>
      <c r="G71" s="21">
        <v>2021</v>
      </c>
      <c r="H71" s="138">
        <f>SUMIF($C$37:$C$66,G71,$E$37:$E$66)</f>
        <v>0</v>
      </c>
      <c r="I71" s="138">
        <f>H71</f>
        <v>0</v>
      </c>
      <c r="J71" s="138" t="e">
        <f>I71*B71</f>
        <v>#DIV/0!</v>
      </c>
    </row>
    <row r="72" spans="1:14" x14ac:dyDescent="0.2">
      <c r="B72" s="137">
        <f t="shared" ref="B72:B76" si="9">D72/E72</f>
        <v>5.2260746147607458E-2</v>
      </c>
      <c r="C72" s="138">
        <f>D72+C71</f>
        <v>715.97222222222217</v>
      </c>
      <c r="D72" s="138">
        <f t="shared" si="7"/>
        <v>715.97222222222217</v>
      </c>
      <c r="E72" s="138">
        <f>E71+F72</f>
        <v>13700</v>
      </c>
      <c r="F72" s="138">
        <f t="shared" si="8"/>
        <v>13700</v>
      </c>
      <c r="G72" s="21">
        <v>2022</v>
      </c>
      <c r="H72" s="138">
        <f t="shared" ref="H72:H76" si="10">SUMIF($C$37:$C$66,G72,$E$37:$E$66)</f>
        <v>4000</v>
      </c>
      <c r="I72" s="138">
        <f>I71+H72</f>
        <v>4000</v>
      </c>
      <c r="J72" s="138">
        <f t="shared" ref="J72:J76" si="11">I72*B72</f>
        <v>209.04298459042982</v>
      </c>
    </row>
    <row r="73" spans="1:14" x14ac:dyDescent="0.2">
      <c r="B73" s="137">
        <f t="shared" si="9"/>
        <v>0.16900440044004403</v>
      </c>
      <c r="C73" s="138">
        <f t="shared" ref="C73:C76" si="12">D73+C72</f>
        <v>4129.8611111111113</v>
      </c>
      <c r="D73" s="138">
        <f t="shared" si="7"/>
        <v>3413.8888888888891</v>
      </c>
      <c r="E73" s="138">
        <f t="shared" ref="E73:E76" si="13">E72+F73</f>
        <v>20200</v>
      </c>
      <c r="F73" s="138">
        <f t="shared" si="8"/>
        <v>6500</v>
      </c>
      <c r="G73" s="21">
        <v>2023</v>
      </c>
      <c r="H73" s="138">
        <f t="shared" si="10"/>
        <v>0</v>
      </c>
      <c r="I73" s="138">
        <f t="shared" ref="I73:I76" si="14">I72+H73</f>
        <v>4000</v>
      </c>
      <c r="J73" s="138">
        <f t="shared" si="11"/>
        <v>676.01760176017615</v>
      </c>
    </row>
    <row r="74" spans="1:14" x14ac:dyDescent="0.2">
      <c r="B74" s="137">
        <f t="shared" si="9"/>
        <v>0.19583333333333336</v>
      </c>
      <c r="C74" s="138">
        <f t="shared" si="12"/>
        <v>8438.1944444444453</v>
      </c>
      <c r="D74" s="138">
        <f t="shared" si="7"/>
        <v>4308.3333333333339</v>
      </c>
      <c r="E74" s="138">
        <f t="shared" si="13"/>
        <v>22000</v>
      </c>
      <c r="F74" s="138">
        <f t="shared" si="8"/>
        <v>1800</v>
      </c>
      <c r="G74" s="21">
        <v>2024</v>
      </c>
      <c r="H74" s="138">
        <f t="shared" si="10"/>
        <v>0</v>
      </c>
      <c r="I74" s="138">
        <f t="shared" si="14"/>
        <v>4000</v>
      </c>
      <c r="J74" s="138">
        <f t="shared" si="11"/>
        <v>783.33333333333348</v>
      </c>
    </row>
    <row r="75" spans="1:14" x14ac:dyDescent="0.2">
      <c r="B75" s="137">
        <f t="shared" si="9"/>
        <v>0.18416075650118202</v>
      </c>
      <c r="C75" s="138">
        <f t="shared" si="12"/>
        <v>12765.972222222223</v>
      </c>
      <c r="D75" s="138">
        <f t="shared" si="7"/>
        <v>4327.7777777777774</v>
      </c>
      <c r="E75" s="138">
        <f t="shared" si="13"/>
        <v>23500</v>
      </c>
      <c r="F75" s="138">
        <f t="shared" si="8"/>
        <v>1500</v>
      </c>
      <c r="G75" s="21">
        <v>2025</v>
      </c>
      <c r="H75" s="138">
        <f t="shared" si="10"/>
        <v>0</v>
      </c>
      <c r="I75" s="138">
        <f t="shared" si="14"/>
        <v>4000</v>
      </c>
      <c r="J75" s="138">
        <f t="shared" si="11"/>
        <v>736.64302600472809</v>
      </c>
    </row>
    <row r="76" spans="1:14" x14ac:dyDescent="0.2">
      <c r="B76" s="137">
        <f t="shared" si="9"/>
        <v>0.18289007092198578</v>
      </c>
      <c r="C76" s="138">
        <f t="shared" si="12"/>
        <v>17063.888888888891</v>
      </c>
      <c r="D76" s="138">
        <f t="shared" si="7"/>
        <v>4297.9166666666661</v>
      </c>
      <c r="E76" s="138">
        <f t="shared" si="13"/>
        <v>23500</v>
      </c>
      <c r="F76" s="138">
        <f t="shared" si="8"/>
        <v>0</v>
      </c>
      <c r="G76" s="21">
        <v>2026</v>
      </c>
      <c r="H76" s="138">
        <f t="shared" si="10"/>
        <v>0</v>
      </c>
      <c r="I76" s="138">
        <f t="shared" si="14"/>
        <v>4000</v>
      </c>
      <c r="J76" s="138">
        <f t="shared" si="11"/>
        <v>731.56028368794307</v>
      </c>
    </row>
  </sheetData>
  <phoneticPr fontId="4" type="noConversion"/>
  <printOptions horizontalCentered="1" verticalCentered="1"/>
  <pageMargins left="0.25" right="0.25" top="0.75" bottom="0.75" header="0.3" footer="0.3"/>
  <pageSetup paperSize="9" scale="52" orientation="portrait"/>
  <headerFooter alignWithMargins="0">
    <oddFooter>&amp;L&amp;"Calibri,Normal"&amp;K000000Ville de Paris
Evaluation financière des projets culturels&amp;R&amp;"Calibri,Normal"&amp;K000000ODG simplifié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L49"/>
  <sheetViews>
    <sheetView tabSelected="1" zoomScaleNormal="110" zoomScaleSheetLayoutView="100" workbookViewId="0">
      <selection activeCell="D7" sqref="D7"/>
    </sheetView>
  </sheetViews>
  <sheetFormatPr baseColWidth="10" defaultRowHeight="13" outlineLevelRow="2" outlineLevelCol="1" x14ac:dyDescent="0.15"/>
  <cols>
    <col min="1" max="1" width="39.42578125" style="1" customWidth="1"/>
    <col min="2" max="2" width="3.5703125" style="1" customWidth="1"/>
    <col min="3" max="3" width="20.85546875" style="93" bestFit="1" customWidth="1"/>
    <col min="4" max="8" width="15" style="1" customWidth="1" outlineLevel="1"/>
    <col min="9" max="9" width="2.7109375" style="1" customWidth="1"/>
    <col min="10" max="16384" width="10.7109375" style="1"/>
  </cols>
  <sheetData>
    <row r="1" spans="1:12" ht="39" customHeight="1" x14ac:dyDescent="0.2">
      <c r="A1" s="145" t="s">
        <v>79</v>
      </c>
      <c r="B1" s="145"/>
      <c r="C1" s="145"/>
      <c r="D1" s="145"/>
      <c r="E1" s="145"/>
      <c r="F1" s="145"/>
      <c r="G1" s="145"/>
      <c r="H1" s="145"/>
      <c r="I1" s="2"/>
      <c r="J1" s="123" t="s">
        <v>134</v>
      </c>
    </row>
    <row r="2" spans="1:12" s="6" customFormat="1" ht="18" x14ac:dyDescent="0.2">
      <c r="A2" s="3"/>
      <c r="B2" s="4"/>
      <c r="C2" s="92"/>
      <c r="D2" s="4"/>
      <c r="E2" s="4"/>
      <c r="F2" s="4"/>
      <c r="G2" s="4"/>
      <c r="H2" s="4"/>
      <c r="I2" s="5"/>
    </row>
    <row r="3" spans="1:12" s="6" customFormat="1" ht="18" x14ac:dyDescent="0.2">
      <c r="A3" s="7"/>
      <c r="B3" s="4"/>
      <c r="C3" s="92"/>
      <c r="D3" s="4"/>
      <c r="E3" s="4"/>
      <c r="F3" s="4"/>
      <c r="G3" s="4"/>
      <c r="H3" s="4"/>
      <c r="I3" s="5"/>
    </row>
    <row r="4" spans="1:12" s="6" customFormat="1" ht="16" x14ac:dyDescent="0.2">
      <c r="A4" s="8"/>
      <c r="B4" s="8"/>
      <c r="C4" s="92"/>
      <c r="D4" s="9">
        <v>2022</v>
      </c>
      <c r="E4" s="9">
        <v>2023</v>
      </c>
      <c r="F4" s="9">
        <v>2024</v>
      </c>
      <c r="G4" s="9">
        <v>2025</v>
      </c>
      <c r="H4" s="9">
        <v>2026</v>
      </c>
    </row>
    <row r="5" spans="1:12" s="6" customFormat="1" ht="18" x14ac:dyDescent="0.2">
      <c r="A5" s="99" t="s">
        <v>9</v>
      </c>
      <c r="B5" s="10"/>
      <c r="C5" s="91"/>
      <c r="D5" s="11"/>
      <c r="E5" s="11"/>
      <c r="F5" s="11"/>
      <c r="G5" s="11"/>
      <c r="H5" s="11"/>
      <c r="I5" s="12"/>
    </row>
    <row r="6" spans="1:12" s="6" customFormat="1" ht="16" x14ac:dyDescent="0.2">
      <c r="A6" s="13"/>
      <c r="B6" s="10"/>
      <c r="C6" s="91"/>
      <c r="D6" s="11"/>
      <c r="E6" s="11"/>
      <c r="F6" s="11"/>
      <c r="G6" s="11"/>
      <c r="H6" s="11"/>
      <c r="I6" s="12"/>
    </row>
    <row r="7" spans="1:12" s="6" customFormat="1" ht="16" x14ac:dyDescent="0.2">
      <c r="A7" s="94" t="s">
        <v>19</v>
      </c>
      <c r="B7" s="95"/>
      <c r="C7" s="92">
        <v>1</v>
      </c>
      <c r="D7" s="100">
        <f>SUMIF('1. Investissements et Amts'!$C$6:$C$27,'2. Plan de financement'!D$4,'1. Investissements et Amts'!$E$6:$E$27)</f>
        <v>13700</v>
      </c>
      <c r="E7" s="100">
        <f>SUMIF('1. Investissements et Amts'!$C$6:$C$27,'2. Plan de financement'!E$4,'1. Investissements et Amts'!$E$6:$E$27)</f>
        <v>6500</v>
      </c>
      <c r="F7" s="100">
        <f>SUMIF('1. Investissements et Amts'!$C$6:$C$27,'2. Plan de financement'!F$4,'1. Investissements et Amts'!$E$6:$E$27)</f>
        <v>1800</v>
      </c>
      <c r="G7" s="100">
        <f>SUMIF('1. Investissements et Amts'!$C$6:$C$27,'2. Plan de financement'!G$4,'1. Investissements et Amts'!$E$6:$E$27)</f>
        <v>1500</v>
      </c>
      <c r="H7" s="100">
        <f>SUMIF('1. Investissements et Amts'!$C$6:$C$27,'2. Plan de financement'!H$4,'1. Investissements et Amts'!$E$6:$E$27)</f>
        <v>0</v>
      </c>
      <c r="J7" s="100">
        <f>SUM(D7:H7)</f>
        <v>23500</v>
      </c>
    </row>
    <row r="8" spans="1:12" s="6" customFormat="1" ht="16" x14ac:dyDescent="0.2">
      <c r="A8" s="14"/>
      <c r="B8" s="15"/>
      <c r="C8" s="92"/>
      <c r="D8" s="101"/>
      <c r="E8" s="101"/>
      <c r="F8" s="101"/>
      <c r="G8" s="101"/>
      <c r="H8" s="101"/>
    </row>
    <row r="9" spans="1:12" s="6" customFormat="1" ht="16" hidden="1" x14ac:dyDescent="0.2">
      <c r="A9" s="94" t="s">
        <v>1</v>
      </c>
      <c r="B9" s="95"/>
      <c r="C9" s="92">
        <v>2</v>
      </c>
      <c r="D9" s="110"/>
      <c r="E9" s="110"/>
      <c r="F9" s="110"/>
      <c r="G9" s="110"/>
      <c r="H9" s="110"/>
    </row>
    <row r="10" spans="1:12" s="6" customFormat="1" ht="16" hidden="1" x14ac:dyDescent="0.2">
      <c r="A10" s="14"/>
      <c r="B10" s="15"/>
      <c r="C10" s="92"/>
      <c r="D10" s="101"/>
      <c r="E10" s="101"/>
      <c r="F10" s="101"/>
      <c r="G10" s="101"/>
      <c r="H10" s="101"/>
    </row>
    <row r="11" spans="1:12" s="6" customFormat="1" ht="16" x14ac:dyDescent="0.2">
      <c r="A11" s="94" t="s">
        <v>14</v>
      </c>
      <c r="B11" s="95"/>
      <c r="C11" s="92">
        <v>3</v>
      </c>
      <c r="D11" s="100">
        <f>D12+D13</f>
        <v>0</v>
      </c>
      <c r="E11" s="100">
        <f t="shared" ref="E11:H11" si="0">E12+E13</f>
        <v>3000</v>
      </c>
      <c r="F11" s="100">
        <f t="shared" si="0"/>
        <v>3000</v>
      </c>
      <c r="G11" s="100">
        <f t="shared" si="0"/>
        <v>3000</v>
      </c>
      <c r="H11" s="100">
        <f t="shared" si="0"/>
        <v>3500</v>
      </c>
      <c r="J11" s="100">
        <f>SUM(D11:H11)</f>
        <v>12500</v>
      </c>
    </row>
    <row r="12" spans="1:12" s="12" customFormat="1" ht="16" hidden="1" outlineLevel="2" x14ac:dyDescent="0.2">
      <c r="A12" s="111" t="s">
        <v>107</v>
      </c>
      <c r="B12" s="112"/>
      <c r="C12" s="91" t="s">
        <v>105</v>
      </c>
      <c r="D12" s="113"/>
      <c r="E12" s="113"/>
      <c r="F12" s="113"/>
      <c r="G12" s="113"/>
      <c r="H12" s="113"/>
      <c r="K12" s="6"/>
      <c r="L12" s="6"/>
    </row>
    <row r="13" spans="1:12" s="12" customFormat="1" ht="16" hidden="1" outlineLevel="2" x14ac:dyDescent="0.2">
      <c r="A13" s="111" t="s">
        <v>108</v>
      </c>
      <c r="B13" s="112"/>
      <c r="C13" s="91" t="s">
        <v>106</v>
      </c>
      <c r="D13" s="113"/>
      <c r="E13" s="113">
        <v>3000</v>
      </c>
      <c r="F13" s="113">
        <f>E13</f>
        <v>3000</v>
      </c>
      <c r="G13" s="113">
        <f t="shared" ref="G13" si="1">F13</f>
        <v>3000</v>
      </c>
      <c r="H13" s="113">
        <v>3500</v>
      </c>
      <c r="K13" s="6"/>
      <c r="L13" s="6"/>
    </row>
    <row r="14" spans="1:12" s="6" customFormat="1" ht="16" collapsed="1" x14ac:dyDescent="0.2">
      <c r="A14" s="16"/>
      <c r="B14" s="17"/>
      <c r="C14" s="92"/>
      <c r="D14" s="102"/>
      <c r="E14" s="102"/>
      <c r="F14" s="102"/>
      <c r="G14" s="102"/>
      <c r="H14" s="102"/>
    </row>
    <row r="15" spans="1:12" s="7" customFormat="1" ht="18" x14ac:dyDescent="0.2">
      <c r="A15" s="97" t="s">
        <v>2</v>
      </c>
      <c r="B15" s="98"/>
      <c r="C15" s="92" t="s">
        <v>80</v>
      </c>
      <c r="D15" s="103">
        <f>SUM(D7:D11)</f>
        <v>13700</v>
      </c>
      <c r="E15" s="103">
        <f>SUM(E7:E11)</f>
        <v>9500</v>
      </c>
      <c r="F15" s="103">
        <f>SUM(F7:F11)</f>
        <v>4800</v>
      </c>
      <c r="G15" s="103">
        <f>SUM(G7:G11)</f>
        <v>4500</v>
      </c>
      <c r="H15" s="103">
        <f>SUM(H7:H11)</f>
        <v>3500</v>
      </c>
      <c r="J15" s="103">
        <f>SUM(J7:J11)</f>
        <v>36000</v>
      </c>
    </row>
    <row r="16" spans="1:12" s="6" customFormat="1" ht="16" x14ac:dyDescent="0.2">
      <c r="A16" s="16"/>
      <c r="B16" s="17"/>
      <c r="C16" s="92"/>
      <c r="D16" s="102"/>
      <c r="E16" s="102"/>
      <c r="F16" s="102"/>
      <c r="G16" s="102"/>
      <c r="H16" s="102"/>
    </row>
    <row r="17" spans="1:10" s="6" customFormat="1" ht="18" x14ac:dyDescent="0.2">
      <c r="A17" s="99" t="s">
        <v>3</v>
      </c>
      <c r="B17" s="10"/>
      <c r="C17" s="91"/>
      <c r="D17" s="104"/>
      <c r="E17" s="104"/>
      <c r="F17" s="104"/>
      <c r="G17" s="104"/>
      <c r="H17" s="104"/>
      <c r="I17" s="12"/>
    </row>
    <row r="18" spans="1:10" s="6" customFormat="1" ht="16" x14ac:dyDescent="0.2">
      <c r="A18" s="13"/>
      <c r="B18" s="10"/>
      <c r="C18" s="91"/>
      <c r="D18" s="104"/>
      <c r="E18" s="104"/>
      <c r="F18" s="104"/>
      <c r="G18" s="104"/>
      <c r="H18" s="104"/>
      <c r="I18" s="12"/>
    </row>
    <row r="19" spans="1:10" s="6" customFormat="1" ht="16" x14ac:dyDescent="0.2">
      <c r="A19" s="94" t="s">
        <v>15</v>
      </c>
      <c r="B19" s="95"/>
      <c r="C19" s="92" t="s">
        <v>81</v>
      </c>
      <c r="D19" s="100">
        <f>D20+D21</f>
        <v>0</v>
      </c>
      <c r="E19" s="100">
        <f t="shared" ref="E19" si="2">E20+E21</f>
        <v>0</v>
      </c>
      <c r="F19" s="100">
        <f t="shared" ref="F19" si="3">F20+F21</f>
        <v>0</v>
      </c>
      <c r="G19" s="100">
        <f t="shared" ref="G19" si="4">G20+G21</f>
        <v>0</v>
      </c>
      <c r="H19" s="100">
        <f t="shared" ref="H19" si="5">H20+H21</f>
        <v>0</v>
      </c>
      <c r="J19" s="100">
        <f>SUM(D19:I19)</f>
        <v>0</v>
      </c>
    </row>
    <row r="20" spans="1:10" s="6" customFormat="1" ht="18.75" customHeight="1" outlineLevel="1" x14ac:dyDescent="0.2">
      <c r="A20" s="18" t="s">
        <v>61</v>
      </c>
      <c r="B20" s="19"/>
      <c r="C20" s="91">
        <v>5</v>
      </c>
      <c r="D20" s="105"/>
      <c r="E20" s="105"/>
      <c r="F20" s="105"/>
      <c r="G20" s="105"/>
      <c r="H20" s="105"/>
    </row>
    <row r="21" spans="1:10" s="6" customFormat="1" ht="18.75" customHeight="1" outlineLevel="1" x14ac:dyDescent="0.2">
      <c r="A21" s="18" t="s">
        <v>62</v>
      </c>
      <c r="B21" s="19"/>
      <c r="C21" s="91">
        <v>6</v>
      </c>
      <c r="D21" s="105"/>
      <c r="E21" s="105"/>
      <c r="F21" s="105"/>
      <c r="G21" s="105"/>
      <c r="H21" s="105"/>
    </row>
    <row r="22" spans="1:10" s="6" customFormat="1" ht="16" x14ac:dyDescent="0.2">
      <c r="A22" s="94" t="s">
        <v>10</v>
      </c>
      <c r="B22" s="95"/>
      <c r="C22" s="92" t="s">
        <v>82</v>
      </c>
      <c r="D22" s="100">
        <f>D23+D24-D25</f>
        <v>715.97222222222217</v>
      </c>
      <c r="E22" s="100">
        <f>E23+E24-E25</f>
        <v>3413.8888888888891</v>
      </c>
      <c r="F22" s="100">
        <f>F23+F24-F25</f>
        <v>4308.3333333333339</v>
      </c>
      <c r="G22" s="100">
        <f>G23+G24-G25</f>
        <v>4327.7777777777774</v>
      </c>
      <c r="H22" s="100">
        <f>H23+H24-H25</f>
        <v>4297.9166666666661</v>
      </c>
      <c r="J22" s="100">
        <f>J23+J24-J25</f>
        <v>17063.888888888891</v>
      </c>
    </row>
    <row r="23" spans="1:10" s="6" customFormat="1" ht="18.75" customHeight="1" outlineLevel="1" x14ac:dyDescent="0.2">
      <c r="A23" s="139" t="s">
        <v>104</v>
      </c>
      <c r="B23" s="140" t="s">
        <v>12</v>
      </c>
      <c r="C23" s="141">
        <v>8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</row>
    <row r="24" spans="1:10" s="6" customFormat="1" ht="18.75" customHeight="1" outlineLevel="1" x14ac:dyDescent="0.2">
      <c r="A24" s="18" t="s">
        <v>4</v>
      </c>
      <c r="B24" s="19" t="s">
        <v>12</v>
      </c>
      <c r="C24" s="91">
        <v>9</v>
      </c>
      <c r="D24" s="105">
        <f>_xlfn.XLOOKUP(D4,'1. Investissements et Amts'!4:4,'1. Investissements et Amts'!29:29)</f>
        <v>715.97222222222217</v>
      </c>
      <c r="E24" s="105">
        <f>_xlfn.XLOOKUP(E4,'1. Investissements et Amts'!4:4,'1. Investissements et Amts'!29:29)</f>
        <v>3413.8888888888891</v>
      </c>
      <c r="F24" s="105">
        <f>_xlfn.XLOOKUP(F4,'1. Investissements et Amts'!4:4,'1. Investissements et Amts'!29:29)</f>
        <v>4308.3333333333339</v>
      </c>
      <c r="G24" s="105">
        <f>_xlfn.XLOOKUP(G4,'1. Investissements et Amts'!4:4,'1. Investissements et Amts'!29:29)</f>
        <v>4327.7777777777774</v>
      </c>
      <c r="H24" s="105">
        <f>_xlfn.XLOOKUP(H4,'1. Investissements et Amts'!4:4,'1. Investissements et Amts'!29:29)</f>
        <v>4297.9166666666661</v>
      </c>
      <c r="J24" s="109">
        <f>SUM(D24:H24)</f>
        <v>17063.888888888891</v>
      </c>
    </row>
    <row r="25" spans="1:10" s="6" customFormat="1" ht="18.75" customHeight="1" outlineLevel="1" x14ac:dyDescent="0.2">
      <c r="A25" s="18" t="s">
        <v>0</v>
      </c>
      <c r="B25" s="19" t="s">
        <v>11</v>
      </c>
      <c r="C25" s="91">
        <v>10</v>
      </c>
      <c r="D25" s="105"/>
      <c r="E25" s="105"/>
      <c r="F25" s="105"/>
      <c r="G25" s="105"/>
      <c r="H25" s="105"/>
      <c r="J25" s="109">
        <f>SUM(D25:H25)</f>
        <v>0</v>
      </c>
    </row>
    <row r="26" spans="1:10" s="6" customFormat="1" ht="16" x14ac:dyDescent="0.2">
      <c r="A26" s="94" t="s">
        <v>5</v>
      </c>
      <c r="B26" s="95"/>
      <c r="C26" s="92" t="s">
        <v>83</v>
      </c>
      <c r="D26" s="100">
        <f>SUM(D27:D33)</f>
        <v>4000</v>
      </c>
      <c r="E26" s="100">
        <f>SUM(E27:E33)</f>
        <v>0</v>
      </c>
      <c r="F26" s="100">
        <f>SUM(F27:F33)</f>
        <v>0</v>
      </c>
      <c r="G26" s="100">
        <f>SUM(G27:G33)</f>
        <v>0</v>
      </c>
      <c r="H26" s="100">
        <f>SUM(H27:H33)</f>
        <v>0</v>
      </c>
      <c r="J26" s="100">
        <f>SUM(J27:J33)</f>
        <v>4000</v>
      </c>
    </row>
    <row r="27" spans="1:10" s="6" customFormat="1" ht="18.75" hidden="1" customHeight="1" outlineLevel="1" x14ac:dyDescent="0.2">
      <c r="A27" s="26" t="s">
        <v>113</v>
      </c>
      <c r="B27" s="19"/>
      <c r="C27" s="91">
        <v>12</v>
      </c>
      <c r="D27" s="105">
        <f>SUMIFS('1. Investissements et Amts'!$E:$E,'1. Investissements et Amts'!$C:$C,'2. Plan de financement'!D$4,'1. Investissements et Amts'!$A:$A,'2. Plan de financement'!$A27)</f>
        <v>0</v>
      </c>
      <c r="E27" s="105">
        <f>SUMIFS('1. Investissements et Amts'!$E:$E,'1. Investissements et Amts'!$C:$C,'2. Plan de financement'!E$4,'1. Investissements et Amts'!$A:$A,'2. Plan de financement'!$A27)</f>
        <v>0</v>
      </c>
      <c r="F27" s="105">
        <f>SUMIFS('1. Investissements et Amts'!$E:$E,'1. Investissements et Amts'!$C:$C,'2. Plan de financement'!F$4,'1. Investissements et Amts'!$A:$A,'2. Plan de financement'!$A27)</f>
        <v>0</v>
      </c>
      <c r="G27" s="105">
        <f>SUMIFS('1. Investissements et Amts'!$E:$E,'1. Investissements et Amts'!$C:$C,'2. Plan de financement'!G$4,'1. Investissements et Amts'!$A:$A,'2. Plan de financement'!$A27)</f>
        <v>0</v>
      </c>
      <c r="H27" s="105">
        <f>SUMIFS('1. Investissements et Amts'!$E:$E,'1. Investissements et Amts'!$C:$C,'2. Plan de financement'!H$4,'1. Investissements et Amts'!$A:$A,'2. Plan de financement'!$A27)</f>
        <v>0</v>
      </c>
      <c r="J27" s="109">
        <f t="shared" ref="J27:J33" si="6">SUM(D27:H27)</f>
        <v>0</v>
      </c>
    </row>
    <row r="28" spans="1:10" s="6" customFormat="1" ht="18.75" hidden="1" customHeight="1" outlineLevel="1" x14ac:dyDescent="0.2">
      <c r="A28" s="26" t="s">
        <v>114</v>
      </c>
      <c r="B28" s="19"/>
      <c r="C28" s="91"/>
      <c r="D28" s="105">
        <f>SUMIFS('1. Investissements et Amts'!$E:$E,'1. Investissements et Amts'!$C:$C,'2. Plan de financement'!D$4,'1. Investissements et Amts'!$A:$A,'2. Plan de financement'!$A28)</f>
        <v>0</v>
      </c>
      <c r="E28" s="105">
        <f>SUMIFS('1. Investissements et Amts'!$E:$E,'1. Investissements et Amts'!$C:$C,'2. Plan de financement'!E$4,'1. Investissements et Amts'!$A:$A,'2. Plan de financement'!$A28)</f>
        <v>0</v>
      </c>
      <c r="F28" s="105">
        <f>SUMIFS('1. Investissements et Amts'!$E:$E,'1. Investissements et Amts'!$C:$C,'2. Plan de financement'!F$4,'1. Investissements et Amts'!$A:$A,'2. Plan de financement'!$A28)</f>
        <v>0</v>
      </c>
      <c r="G28" s="105">
        <f>SUMIFS('1. Investissements et Amts'!$E:$E,'1. Investissements et Amts'!$C:$C,'2. Plan de financement'!G$4,'1. Investissements et Amts'!$A:$A,'2. Plan de financement'!$A28)</f>
        <v>0</v>
      </c>
      <c r="H28" s="105">
        <f>SUMIFS('1. Investissements et Amts'!$E:$E,'1. Investissements et Amts'!$C:$C,'2. Plan de financement'!H$4,'1. Investissements et Amts'!$A:$A,'2. Plan de financement'!$A28)</f>
        <v>0</v>
      </c>
      <c r="J28" s="109">
        <f t="shared" si="6"/>
        <v>0</v>
      </c>
    </row>
    <row r="29" spans="1:10" s="6" customFormat="1" ht="18.75" hidden="1" customHeight="1" outlineLevel="1" x14ac:dyDescent="0.2">
      <c r="A29" s="26" t="s">
        <v>115</v>
      </c>
      <c r="B29" s="19"/>
      <c r="C29" s="91"/>
      <c r="D29" s="105">
        <f>SUMIFS('1. Investissements et Amts'!$E:$E,'1. Investissements et Amts'!$C:$C,'2. Plan de financement'!D$4,'1. Investissements et Amts'!$A:$A,'2. Plan de financement'!$A29)</f>
        <v>4000</v>
      </c>
      <c r="E29" s="105">
        <f>SUMIFS('1. Investissements et Amts'!$E:$E,'1. Investissements et Amts'!$C:$C,'2. Plan de financement'!E$4,'1. Investissements et Amts'!$A:$A,'2. Plan de financement'!$A29)</f>
        <v>0</v>
      </c>
      <c r="F29" s="105">
        <f>SUMIFS('1. Investissements et Amts'!$E:$E,'1. Investissements et Amts'!$C:$C,'2. Plan de financement'!F$4,'1. Investissements et Amts'!$A:$A,'2. Plan de financement'!$A29)</f>
        <v>0</v>
      </c>
      <c r="G29" s="105">
        <f>SUMIFS('1. Investissements et Amts'!$E:$E,'1. Investissements et Amts'!$C:$C,'2. Plan de financement'!G$4,'1. Investissements et Amts'!$A:$A,'2. Plan de financement'!$A29)</f>
        <v>0</v>
      </c>
      <c r="H29" s="105">
        <f>SUMIFS('1. Investissements et Amts'!$E:$E,'1. Investissements et Amts'!$C:$C,'2. Plan de financement'!H$4,'1. Investissements et Amts'!$A:$A,'2. Plan de financement'!$A29)</f>
        <v>0</v>
      </c>
      <c r="J29" s="109">
        <f t="shared" si="6"/>
        <v>4000</v>
      </c>
    </row>
    <row r="30" spans="1:10" s="6" customFormat="1" ht="18.75" hidden="1" customHeight="1" outlineLevel="1" x14ac:dyDescent="0.2">
      <c r="A30" s="26" t="s">
        <v>122</v>
      </c>
      <c r="B30" s="19"/>
      <c r="C30" s="91"/>
      <c r="D30" s="105">
        <f>SUMIFS('1. Investissements et Amts'!$E:$E,'1. Investissements et Amts'!$C:$C,'2. Plan de financement'!D$4,'1. Investissements et Amts'!$A:$A,'2. Plan de financement'!$A30)</f>
        <v>0</v>
      </c>
      <c r="E30" s="105">
        <f>SUMIFS('1. Investissements et Amts'!$E:$E,'1. Investissements et Amts'!$C:$C,'2. Plan de financement'!E$4,'1. Investissements et Amts'!$A:$A,'2. Plan de financement'!$A30)</f>
        <v>0</v>
      </c>
      <c r="F30" s="105">
        <f>SUMIFS('1. Investissements et Amts'!$E:$E,'1. Investissements et Amts'!$C:$C,'2. Plan de financement'!F$4,'1. Investissements et Amts'!$A:$A,'2. Plan de financement'!$A30)</f>
        <v>0</v>
      </c>
      <c r="G30" s="105">
        <f>SUMIFS('1. Investissements et Amts'!$E:$E,'1. Investissements et Amts'!$C:$C,'2. Plan de financement'!G$4,'1. Investissements et Amts'!$A:$A,'2. Plan de financement'!$A30)</f>
        <v>0</v>
      </c>
      <c r="H30" s="105">
        <f>SUMIFS('1. Investissements et Amts'!$E:$E,'1. Investissements et Amts'!$C:$C,'2. Plan de financement'!H$4,'1. Investissements et Amts'!$A:$A,'2. Plan de financement'!$A30)</f>
        <v>0</v>
      </c>
      <c r="J30" s="109">
        <f t="shared" si="6"/>
        <v>0</v>
      </c>
    </row>
    <row r="31" spans="1:10" s="6" customFormat="1" ht="18.75" hidden="1" customHeight="1" outlineLevel="1" x14ac:dyDescent="0.2">
      <c r="A31" s="26" t="s">
        <v>123</v>
      </c>
      <c r="B31" s="19"/>
      <c r="C31" s="91"/>
      <c r="D31" s="105">
        <f>SUMIFS('1. Investissements et Amts'!$E:$E,'1. Investissements et Amts'!$C:$C,'2. Plan de financement'!D$4,'1. Investissements et Amts'!$A:$A,'2. Plan de financement'!$A31)</f>
        <v>0</v>
      </c>
      <c r="E31" s="105">
        <f>SUMIFS('1. Investissements et Amts'!$E:$E,'1. Investissements et Amts'!$C:$C,'2. Plan de financement'!E$4,'1. Investissements et Amts'!$A:$A,'2. Plan de financement'!$A31)</f>
        <v>0</v>
      </c>
      <c r="F31" s="105">
        <f>SUMIFS('1. Investissements et Amts'!$E:$E,'1. Investissements et Amts'!$C:$C,'2. Plan de financement'!F$4,'1. Investissements et Amts'!$A:$A,'2. Plan de financement'!$A31)</f>
        <v>0</v>
      </c>
      <c r="G31" s="105">
        <f>SUMIFS('1. Investissements et Amts'!$E:$E,'1. Investissements et Amts'!$C:$C,'2. Plan de financement'!G$4,'1. Investissements et Amts'!$A:$A,'2. Plan de financement'!$A31)</f>
        <v>0</v>
      </c>
      <c r="H31" s="105">
        <f>SUMIFS('1. Investissements et Amts'!$E:$E,'1. Investissements et Amts'!$C:$C,'2. Plan de financement'!H$4,'1. Investissements et Amts'!$A:$A,'2. Plan de financement'!$A31)</f>
        <v>0</v>
      </c>
      <c r="J31" s="109">
        <f t="shared" si="6"/>
        <v>0</v>
      </c>
    </row>
    <row r="32" spans="1:10" s="6" customFormat="1" ht="18.75" hidden="1" customHeight="1" outlineLevel="1" x14ac:dyDescent="0.2">
      <c r="A32" s="26" t="s">
        <v>60</v>
      </c>
      <c r="B32" s="19"/>
      <c r="C32" s="91"/>
      <c r="D32" s="105">
        <f>SUMIFS('1. Investissements et Amts'!$E:$E,'1. Investissements et Amts'!$C:$C,'2. Plan de financement'!D$4,'1. Investissements et Amts'!$A:$A,'2. Plan de financement'!$A32)</f>
        <v>0</v>
      </c>
      <c r="E32" s="105">
        <f>SUMIFS('1. Investissements et Amts'!$E:$E,'1. Investissements et Amts'!$C:$C,'2. Plan de financement'!E$4,'1. Investissements et Amts'!$A:$A,'2. Plan de financement'!$A32)</f>
        <v>0</v>
      </c>
      <c r="F32" s="105">
        <f>SUMIFS('1. Investissements et Amts'!$E:$E,'1. Investissements et Amts'!$C:$C,'2. Plan de financement'!F$4,'1. Investissements et Amts'!$A:$A,'2. Plan de financement'!$A32)</f>
        <v>0</v>
      </c>
      <c r="G32" s="105">
        <f>SUMIFS('1. Investissements et Amts'!$E:$E,'1. Investissements et Amts'!$C:$C,'2. Plan de financement'!G$4,'1. Investissements et Amts'!$A:$A,'2. Plan de financement'!$A32)</f>
        <v>0</v>
      </c>
      <c r="H32" s="105">
        <f>SUMIFS('1. Investissements et Amts'!$E:$E,'1. Investissements et Amts'!$C:$C,'2. Plan de financement'!H$4,'1. Investissements et Amts'!$A:$A,'2. Plan de financement'!$A32)</f>
        <v>0</v>
      </c>
      <c r="J32" s="109">
        <f t="shared" si="6"/>
        <v>0</v>
      </c>
    </row>
    <row r="33" spans="1:10" s="6" customFormat="1" ht="18.75" hidden="1" customHeight="1" outlineLevel="1" x14ac:dyDescent="0.2">
      <c r="A33" s="26" t="s">
        <v>121</v>
      </c>
      <c r="B33" s="19"/>
      <c r="C33" s="91"/>
      <c r="D33" s="105">
        <f>SUMIFS('1. Investissements et Amts'!$E:$E,'1. Investissements et Amts'!$C:$C,'2. Plan de financement'!D$4,'1. Investissements et Amts'!$A:$A,'2. Plan de financement'!$A33)</f>
        <v>0</v>
      </c>
      <c r="E33" s="105">
        <f>SUMIFS('1. Investissements et Amts'!$E:$E,'1. Investissements et Amts'!$C:$C,'2. Plan de financement'!E$4,'1. Investissements et Amts'!$A:$A,'2. Plan de financement'!$A33)</f>
        <v>0</v>
      </c>
      <c r="F33" s="105">
        <f>SUMIFS('1. Investissements et Amts'!$E:$E,'1. Investissements et Amts'!$C:$C,'2. Plan de financement'!F$4,'1. Investissements et Amts'!$A:$A,'2. Plan de financement'!$A33)</f>
        <v>0</v>
      </c>
      <c r="G33" s="105">
        <f>SUMIFS('1. Investissements et Amts'!$E:$E,'1. Investissements et Amts'!$C:$C,'2. Plan de financement'!G$4,'1. Investissements et Amts'!$A:$A,'2. Plan de financement'!$A33)</f>
        <v>0</v>
      </c>
      <c r="H33" s="105">
        <f>SUMIFS('1. Investissements et Amts'!$E:$E,'1. Investissements et Amts'!$C:$C,'2. Plan de financement'!H$4,'1. Investissements et Amts'!$A:$A,'2. Plan de financement'!$A33)</f>
        <v>0</v>
      </c>
      <c r="J33" s="109">
        <f t="shared" si="6"/>
        <v>0</v>
      </c>
    </row>
    <row r="34" spans="1:10" s="6" customFormat="1" ht="18.75" hidden="1" customHeight="1" outlineLevel="1" x14ac:dyDescent="0.15"/>
    <row r="35" spans="1:10" s="6" customFormat="1" ht="16" collapsed="1" x14ac:dyDescent="0.2">
      <c r="A35" s="94" t="s">
        <v>13</v>
      </c>
      <c r="B35" s="95"/>
      <c r="C35" s="92" t="s">
        <v>84</v>
      </c>
      <c r="D35" s="100">
        <f>D36+D37</f>
        <v>12500</v>
      </c>
      <c r="E35" s="100">
        <f t="shared" ref="E35:J35" si="7">E36+E37</f>
        <v>0</v>
      </c>
      <c r="F35" s="100">
        <f t="shared" si="7"/>
        <v>0</v>
      </c>
      <c r="G35" s="100">
        <f t="shared" si="7"/>
        <v>0</v>
      </c>
      <c r="H35" s="100">
        <f t="shared" si="7"/>
        <v>0</v>
      </c>
      <c r="J35" s="100">
        <f t="shared" si="7"/>
        <v>12500</v>
      </c>
    </row>
    <row r="36" spans="1:10" s="6" customFormat="1" ht="18.75" hidden="1" customHeight="1" outlineLevel="1" x14ac:dyDescent="0.2">
      <c r="A36" s="18" t="s">
        <v>63</v>
      </c>
      <c r="B36" s="19"/>
      <c r="C36" s="91">
        <v>15</v>
      </c>
      <c r="D36" s="105"/>
      <c r="E36" s="105"/>
      <c r="F36" s="105"/>
      <c r="G36" s="105"/>
      <c r="H36" s="105"/>
      <c r="J36" s="109">
        <f t="shared" ref="J36:J37" si="8">SUM(D36:H36)</f>
        <v>0</v>
      </c>
    </row>
    <row r="37" spans="1:10" s="6" customFormat="1" ht="18.75" hidden="1" customHeight="1" outlineLevel="1" x14ac:dyDescent="0.2">
      <c r="A37" s="18" t="s">
        <v>64</v>
      </c>
      <c r="B37" s="19"/>
      <c r="C37" s="91">
        <v>16</v>
      </c>
      <c r="D37" s="105">
        <v>12500</v>
      </c>
      <c r="E37" s="105"/>
      <c r="F37" s="105"/>
      <c r="G37" s="105"/>
      <c r="H37" s="105"/>
      <c r="J37" s="109">
        <f t="shared" si="8"/>
        <v>12500</v>
      </c>
    </row>
    <row r="38" spans="1:10" s="6" customFormat="1" ht="16" collapsed="1" x14ac:dyDescent="0.2">
      <c r="A38" s="5"/>
      <c r="C38" s="91"/>
      <c r="D38" s="106"/>
      <c r="E38" s="106"/>
      <c r="F38" s="106"/>
      <c r="G38" s="106"/>
      <c r="H38" s="106"/>
    </row>
    <row r="39" spans="1:10" s="7" customFormat="1" ht="18" x14ac:dyDescent="0.2">
      <c r="A39" s="97" t="s">
        <v>6</v>
      </c>
      <c r="B39" s="98"/>
      <c r="C39" s="92" t="s">
        <v>85</v>
      </c>
      <c r="D39" s="103">
        <f>D19+D22+D26+D35</f>
        <v>17215.972222222223</v>
      </c>
      <c r="E39" s="103">
        <f>E19+E22+E26+E35</f>
        <v>3413.8888888888891</v>
      </c>
      <c r="F39" s="103">
        <f>F19+F22+F26+F35</f>
        <v>4308.3333333333339</v>
      </c>
      <c r="G39" s="103">
        <f>G19+G22+G26+G35</f>
        <v>4327.7777777777774</v>
      </c>
      <c r="H39" s="103">
        <f>H19+H22+H26+H35</f>
        <v>4297.9166666666661</v>
      </c>
      <c r="J39" s="103">
        <f>J19+J22+J26+J35</f>
        <v>33563.888888888891</v>
      </c>
    </row>
    <row r="40" spans="1:10" s="7" customFormat="1" ht="18" x14ac:dyDescent="0.2">
      <c r="A40" s="20"/>
      <c r="B40" s="20"/>
      <c r="C40" s="92"/>
      <c r="D40" s="107"/>
      <c r="E40" s="107"/>
      <c r="F40" s="107"/>
      <c r="G40" s="107"/>
      <c r="H40" s="107"/>
    </row>
    <row r="41" spans="1:10" s="7" customFormat="1" ht="18" x14ac:dyDescent="0.2">
      <c r="A41" s="142" t="s">
        <v>16</v>
      </c>
      <c r="B41" s="143"/>
      <c r="C41" s="91" t="s">
        <v>86</v>
      </c>
      <c r="D41" s="144">
        <v>15000</v>
      </c>
      <c r="E41" s="108"/>
      <c r="F41" s="108"/>
      <c r="G41" s="108"/>
      <c r="H41" s="108"/>
    </row>
    <row r="42" spans="1:10" s="6" customFormat="1" ht="16" x14ac:dyDescent="0.2">
      <c r="A42" s="94" t="s">
        <v>7</v>
      </c>
      <c r="B42" s="95"/>
      <c r="C42" s="92" t="s">
        <v>87</v>
      </c>
      <c r="D42" s="100">
        <f>D41+D39-D15</f>
        <v>18515.972222222223</v>
      </c>
      <c r="E42" s="100">
        <f>E41+E39-E15</f>
        <v>-6086.1111111111113</v>
      </c>
      <c r="F42" s="100">
        <f>F41+F39-F15</f>
        <v>-491.66666666666606</v>
      </c>
      <c r="G42" s="100">
        <f>G41+G39-G15</f>
        <v>-172.22222222222263</v>
      </c>
      <c r="H42" s="100">
        <f>H41+H39-H15</f>
        <v>797.91666666666606</v>
      </c>
    </row>
    <row r="43" spans="1:10" s="7" customFormat="1" ht="18" x14ac:dyDescent="0.2">
      <c r="A43" s="97" t="s">
        <v>8</v>
      </c>
      <c r="B43" s="98"/>
      <c r="C43" s="92" t="s">
        <v>89</v>
      </c>
      <c r="D43" s="103">
        <f>D42</f>
        <v>18515.972222222223</v>
      </c>
      <c r="E43" s="103">
        <f>D43+E42</f>
        <v>12429.861111111111</v>
      </c>
      <c r="F43" s="103">
        <f>E43+F42</f>
        <v>11938.194444444445</v>
      </c>
      <c r="G43" s="103">
        <f>F43+G42</f>
        <v>11765.972222222223</v>
      </c>
      <c r="H43" s="103">
        <f>G43+H42</f>
        <v>12563.888888888889</v>
      </c>
      <c r="J43" s="103">
        <f>J39-J15</f>
        <v>-2436.1111111111095</v>
      </c>
    </row>
    <row r="44" spans="1:10" s="7" customFormat="1" ht="18" x14ac:dyDescent="0.2">
      <c r="A44" s="20"/>
      <c r="B44" s="20"/>
      <c r="C44" s="92"/>
      <c r="D44" s="107"/>
      <c r="E44" s="107"/>
      <c r="F44" s="107"/>
      <c r="G44" s="107"/>
      <c r="H44" s="107"/>
    </row>
    <row r="45" spans="1:10" s="6" customFormat="1" x14ac:dyDescent="0.15">
      <c r="C45" s="91"/>
      <c r="D45" s="109"/>
      <c r="E45" s="109"/>
      <c r="F45" s="109"/>
      <c r="G45" s="109"/>
      <c r="H45" s="109"/>
    </row>
    <row r="46" spans="1:10" s="6" customFormat="1" ht="16" x14ac:dyDescent="0.2">
      <c r="A46" s="94" t="s">
        <v>17</v>
      </c>
      <c r="B46" s="95"/>
      <c r="C46" s="92" t="s">
        <v>88</v>
      </c>
      <c r="D46" s="100"/>
      <c r="E46" s="100"/>
      <c r="F46" s="100"/>
      <c r="G46" s="100"/>
      <c r="H46" s="100"/>
    </row>
    <row r="47" spans="1:10" s="6" customFormat="1" ht="16" x14ac:dyDescent="0.2">
      <c r="A47" s="94" t="s">
        <v>18</v>
      </c>
      <c r="B47" s="95"/>
      <c r="C47" s="92" t="s">
        <v>90</v>
      </c>
      <c r="D47" s="96" t="str">
        <f>IF(D46="","",D43/D46*365)</f>
        <v/>
      </c>
      <c r="E47" s="96" t="str">
        <f t="shared" ref="E47:H47" si="9">IF(E46="","",E43/E46*365)</f>
        <v/>
      </c>
      <c r="F47" s="96" t="str">
        <f t="shared" si="9"/>
        <v/>
      </c>
      <c r="G47" s="96" t="str">
        <f t="shared" si="9"/>
        <v/>
      </c>
      <c r="H47" s="96" t="str">
        <f t="shared" si="9"/>
        <v/>
      </c>
    </row>
    <row r="48" spans="1:10" s="6" customFormat="1" x14ac:dyDescent="0.15">
      <c r="C48" s="91"/>
    </row>
    <row r="49" spans="3:3" s="6" customFormat="1" x14ac:dyDescent="0.15">
      <c r="C49" s="91"/>
    </row>
  </sheetData>
  <mergeCells count="1">
    <mergeCell ref="A1:H1"/>
  </mergeCells>
  <phoneticPr fontId="4" type="noConversion"/>
  <printOptions horizontalCentered="1" verticalCentered="1"/>
  <pageMargins left="0.25" right="0.25" top="0.75" bottom="0.75" header="0.3" footer="0.3"/>
  <pageSetup paperSize="9" scale="68" orientation="landscape" horizontalDpi="4294967292" verticalDpi="4294967292"/>
  <headerFooter alignWithMargins="0">
    <oddFooter>&amp;L&amp;"Calibri,Normal"&amp;K000000Ville de Paris
Evaluation financière des projets culturels&amp;R&amp;"Calibri,Normal"&amp;K000000ODG simplifié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outlinePr summaryBelow="0"/>
    <pageSetUpPr fitToPage="1"/>
  </sheetPr>
  <dimension ref="A1:F60"/>
  <sheetViews>
    <sheetView zoomScale="130" zoomScaleNormal="130" workbookViewId="0">
      <selection activeCell="C6" sqref="C6"/>
    </sheetView>
  </sheetViews>
  <sheetFormatPr baseColWidth="10" defaultRowHeight="14" x14ac:dyDescent="0.2"/>
  <cols>
    <col min="1" max="1" width="34" style="34" customWidth="1"/>
    <col min="2" max="2" width="14.28515625" style="34" customWidth="1"/>
    <col min="3" max="4" width="15.85546875" style="34" customWidth="1"/>
    <col min="5" max="5" width="15.85546875" style="65" customWidth="1"/>
    <col min="6" max="6" width="6.42578125" style="33" customWidth="1"/>
    <col min="7" max="16384" width="10.7109375" style="34"/>
  </cols>
  <sheetData>
    <row r="1" spans="1:6" ht="36.75" customHeight="1" x14ac:dyDescent="0.15">
      <c r="A1" s="146" t="s">
        <v>75</v>
      </c>
      <c r="B1" s="146"/>
      <c r="C1" s="146"/>
      <c r="D1" s="146"/>
      <c r="E1" s="146"/>
      <c r="F1" s="84"/>
    </row>
    <row r="2" spans="1:6" x14ac:dyDescent="0.15">
      <c r="F2" s="84"/>
    </row>
    <row r="3" spans="1:6" x14ac:dyDescent="0.15">
      <c r="A3" s="40"/>
      <c r="B3" s="36"/>
      <c r="C3" s="35"/>
      <c r="D3" s="35"/>
      <c r="E3" s="66"/>
      <c r="F3" s="84"/>
    </row>
    <row r="4" spans="1:6" x14ac:dyDescent="0.15">
      <c r="A4" s="40"/>
      <c r="B4" s="36"/>
      <c r="C4" s="35"/>
      <c r="D4" s="35"/>
      <c r="E4" s="39"/>
      <c r="F4" s="84"/>
    </row>
    <row r="5" spans="1:6" x14ac:dyDescent="0.15">
      <c r="A5" s="41" t="s">
        <v>27</v>
      </c>
      <c r="B5" s="36"/>
      <c r="C5" s="90">
        <v>2020</v>
      </c>
      <c r="D5" s="59">
        <v>2021</v>
      </c>
      <c r="E5" s="69" t="str">
        <f>CONCATENATE("Variation"&amp;" "&amp;C5&amp;"/"&amp;D5)</f>
        <v>Variation 2020/2021</v>
      </c>
      <c r="F5" s="85"/>
    </row>
    <row r="6" spans="1:6" x14ac:dyDescent="0.15">
      <c r="A6" s="36"/>
      <c r="B6" s="36"/>
      <c r="C6" s="42"/>
      <c r="D6" s="42"/>
      <c r="E6" s="43"/>
      <c r="F6" s="84"/>
    </row>
    <row r="7" spans="1:6" x14ac:dyDescent="0.15">
      <c r="A7" s="36"/>
      <c r="B7" s="36"/>
      <c r="C7" s="35"/>
      <c r="D7" s="35"/>
      <c r="E7" s="39"/>
      <c r="F7" s="85"/>
    </row>
    <row r="8" spans="1:6" x14ac:dyDescent="0.15">
      <c r="A8" s="60" t="s">
        <v>28</v>
      </c>
      <c r="B8" s="61" t="s">
        <v>29</v>
      </c>
      <c r="C8" s="62">
        <f>SUM(C9:C14)</f>
        <v>0</v>
      </c>
      <c r="D8" s="62">
        <f>SUM(D9:D14)</f>
        <v>0</v>
      </c>
      <c r="E8" s="67">
        <f>SUM(E9:E14)</f>
        <v>0</v>
      </c>
      <c r="F8" s="85"/>
    </row>
    <row r="9" spans="1:6" x14ac:dyDescent="0.15">
      <c r="A9" s="44" t="s">
        <v>30</v>
      </c>
      <c r="B9" s="45">
        <v>1</v>
      </c>
      <c r="C9" s="55"/>
      <c r="D9" s="47"/>
      <c r="E9" s="57">
        <f>D9-C9</f>
        <v>0</v>
      </c>
      <c r="F9" s="84"/>
    </row>
    <row r="10" spans="1:6" x14ac:dyDescent="0.15">
      <c r="A10" s="44" t="s">
        <v>31</v>
      </c>
      <c r="B10" s="45">
        <v>2</v>
      </c>
      <c r="C10" s="55"/>
      <c r="D10" s="47"/>
      <c r="E10" s="57">
        <f t="shared" ref="E10:E14" si="0">D10-C10</f>
        <v>0</v>
      </c>
      <c r="F10" s="84"/>
    </row>
    <row r="11" spans="1:6" x14ac:dyDescent="0.15">
      <c r="A11" s="44" t="s">
        <v>32</v>
      </c>
      <c r="B11" s="45">
        <v>3</v>
      </c>
      <c r="C11" s="55"/>
      <c r="D11" s="47"/>
      <c r="E11" s="57">
        <f t="shared" si="0"/>
        <v>0</v>
      </c>
      <c r="F11" s="84"/>
    </row>
    <row r="12" spans="1:6" x14ac:dyDescent="0.15">
      <c r="A12" s="44" t="s">
        <v>33</v>
      </c>
      <c r="B12" s="45">
        <v>4</v>
      </c>
      <c r="C12" s="55"/>
      <c r="D12" s="47"/>
      <c r="E12" s="57">
        <f t="shared" si="0"/>
        <v>0</v>
      </c>
      <c r="F12" s="84"/>
    </row>
    <row r="13" spans="1:6" x14ac:dyDescent="0.15">
      <c r="A13" s="44" t="s">
        <v>5</v>
      </c>
      <c r="B13" s="45">
        <v>5</v>
      </c>
      <c r="C13" s="55"/>
      <c r="D13" s="47"/>
      <c r="E13" s="57">
        <f t="shared" si="0"/>
        <v>0</v>
      </c>
      <c r="F13" s="84"/>
    </row>
    <row r="14" spans="1:6" x14ac:dyDescent="0.15">
      <c r="A14" s="44" t="s">
        <v>34</v>
      </c>
      <c r="B14" s="45">
        <v>6</v>
      </c>
      <c r="C14" s="55"/>
      <c r="D14" s="47"/>
      <c r="E14" s="57">
        <f t="shared" si="0"/>
        <v>0</v>
      </c>
      <c r="F14" s="84"/>
    </row>
    <row r="15" spans="1:6" x14ac:dyDescent="0.15">
      <c r="A15" s="36"/>
      <c r="B15" s="45"/>
      <c r="C15" s="35"/>
      <c r="D15" s="35"/>
      <c r="E15" s="38"/>
      <c r="F15" s="84"/>
    </row>
    <row r="16" spans="1:6" x14ac:dyDescent="0.15">
      <c r="A16" s="60" t="s">
        <v>35</v>
      </c>
      <c r="B16" s="61" t="s">
        <v>36</v>
      </c>
      <c r="C16" s="62">
        <f>C17-C18</f>
        <v>0</v>
      </c>
      <c r="D16" s="62">
        <f>D17-D18</f>
        <v>0</v>
      </c>
      <c r="E16" s="67">
        <f>D16-C16</f>
        <v>0</v>
      </c>
      <c r="F16" s="84"/>
    </row>
    <row r="17" spans="1:6" x14ac:dyDescent="0.15">
      <c r="A17" s="48" t="s">
        <v>37</v>
      </c>
      <c r="B17" s="45">
        <v>7</v>
      </c>
      <c r="C17" s="83"/>
      <c r="D17" s="47"/>
      <c r="E17" s="57">
        <f t="shared" ref="E17:E18" si="1">D17-C17</f>
        <v>0</v>
      </c>
      <c r="F17" s="84"/>
    </row>
    <row r="18" spans="1:6" x14ac:dyDescent="0.15">
      <c r="A18" s="48" t="s">
        <v>38</v>
      </c>
      <c r="B18" s="45">
        <v>8</v>
      </c>
      <c r="C18" s="83"/>
      <c r="D18" s="47"/>
      <c r="E18" s="57">
        <f t="shared" si="1"/>
        <v>0</v>
      </c>
      <c r="F18" s="84"/>
    </row>
    <row r="19" spans="1:6" x14ac:dyDescent="0.15">
      <c r="A19" s="36"/>
      <c r="B19" s="49"/>
      <c r="C19" s="49"/>
      <c r="D19" s="49"/>
      <c r="E19" s="49"/>
      <c r="F19" s="84"/>
    </row>
    <row r="20" spans="1:6" ht="18" x14ac:dyDescent="0.2">
      <c r="A20" s="75" t="s">
        <v>39</v>
      </c>
      <c r="B20" s="76" t="s">
        <v>40</v>
      </c>
      <c r="C20" s="82">
        <f>C8-C16</f>
        <v>0</v>
      </c>
      <c r="D20" s="79">
        <f>D8-D16</f>
        <v>0</v>
      </c>
      <c r="E20" s="80">
        <f>D20-C20</f>
        <v>0</v>
      </c>
      <c r="F20" s="84"/>
    </row>
    <row r="21" spans="1:6" x14ac:dyDescent="0.15">
      <c r="A21" s="50" t="s">
        <v>41</v>
      </c>
      <c r="B21" s="49"/>
      <c r="C21" s="68">
        <f>C20-C14</f>
        <v>0</v>
      </c>
      <c r="D21" s="68">
        <f>D20-D14</f>
        <v>0</v>
      </c>
      <c r="E21" s="57">
        <f>D21-C21</f>
        <v>0</v>
      </c>
      <c r="F21" s="84"/>
    </row>
    <row r="22" spans="1:6" x14ac:dyDescent="0.15">
      <c r="A22" s="40"/>
      <c r="B22" s="51"/>
      <c r="C22" s="37"/>
      <c r="D22" s="37"/>
      <c r="E22" s="53"/>
      <c r="F22" s="84"/>
    </row>
    <row r="23" spans="1:6" x14ac:dyDescent="0.15">
      <c r="A23" s="60" t="s">
        <v>42</v>
      </c>
      <c r="B23" s="61" t="s">
        <v>43</v>
      </c>
      <c r="C23" s="62">
        <f>SUM(C24:C25)</f>
        <v>0</v>
      </c>
      <c r="D23" s="62">
        <f>SUM(D24:D25)</f>
        <v>0</v>
      </c>
      <c r="E23" s="67">
        <f>SUM(E24:E25)</f>
        <v>0</v>
      </c>
      <c r="F23" s="84"/>
    </row>
    <row r="24" spans="1:6" x14ac:dyDescent="0.15">
      <c r="A24" s="48" t="s">
        <v>44</v>
      </c>
      <c r="B24" s="45">
        <v>9</v>
      </c>
      <c r="C24" s="46"/>
      <c r="D24" s="46"/>
      <c r="E24" s="57">
        <f t="shared" ref="E24:E25" si="2">D24-C24</f>
        <v>0</v>
      </c>
      <c r="F24" s="84"/>
    </row>
    <row r="25" spans="1:6" x14ac:dyDescent="0.15">
      <c r="A25" s="48" t="s">
        <v>45</v>
      </c>
      <c r="B25" s="45">
        <v>10</v>
      </c>
      <c r="C25" s="46"/>
      <c r="D25" s="46"/>
      <c r="E25" s="57">
        <f t="shared" si="2"/>
        <v>0</v>
      </c>
      <c r="F25" s="84"/>
    </row>
    <row r="26" spans="1:6" x14ac:dyDescent="0.15">
      <c r="A26" s="40"/>
      <c r="B26" s="51"/>
      <c r="C26" s="37"/>
      <c r="D26" s="37"/>
      <c r="E26" s="53"/>
      <c r="F26" s="84"/>
    </row>
    <row r="27" spans="1:6" x14ac:dyDescent="0.15">
      <c r="A27" s="75" t="s">
        <v>46</v>
      </c>
      <c r="B27" s="76" t="s">
        <v>47</v>
      </c>
      <c r="C27" s="77">
        <f>C20+C23</f>
        <v>0</v>
      </c>
      <c r="D27" s="77">
        <f>D20+D23</f>
        <v>0</v>
      </c>
      <c r="E27" s="78">
        <f>D27-C27</f>
        <v>0</v>
      </c>
      <c r="F27" s="84"/>
    </row>
    <row r="28" spans="1:6" x14ac:dyDescent="0.15">
      <c r="A28" s="50"/>
      <c r="B28" s="51"/>
      <c r="C28" s="51"/>
      <c r="D28" s="51"/>
      <c r="E28" s="52"/>
      <c r="F28" s="86"/>
    </row>
    <row r="29" spans="1:6" x14ac:dyDescent="0.15">
      <c r="A29" s="36"/>
      <c r="B29" s="52"/>
      <c r="C29" s="36"/>
      <c r="D29" s="36"/>
      <c r="E29" s="49"/>
      <c r="F29" s="84"/>
    </row>
    <row r="30" spans="1:6" x14ac:dyDescent="0.15">
      <c r="A30" s="36" t="s">
        <v>48</v>
      </c>
      <c r="B30" s="52"/>
      <c r="C30" s="53">
        <f>C31-C32</f>
        <v>0</v>
      </c>
      <c r="D30" s="53">
        <f>D31-D32</f>
        <v>0</v>
      </c>
      <c r="E30" s="53">
        <f>E31-E32</f>
        <v>0</v>
      </c>
      <c r="F30" s="84"/>
    </row>
    <row r="31" spans="1:6" x14ac:dyDescent="0.15">
      <c r="A31" s="49"/>
      <c r="B31" s="54" t="s">
        <v>49</v>
      </c>
      <c r="C31" s="55"/>
      <c r="D31" s="56"/>
      <c r="E31" s="68">
        <f t="shared" ref="E31:E32" si="3">D31-C31</f>
        <v>0</v>
      </c>
      <c r="F31" s="84"/>
    </row>
    <row r="32" spans="1:6" x14ac:dyDescent="0.15">
      <c r="A32" s="49"/>
      <c r="B32" s="54" t="s">
        <v>50</v>
      </c>
      <c r="C32" s="55"/>
      <c r="D32" s="47"/>
      <c r="E32" s="57">
        <f t="shared" si="3"/>
        <v>0</v>
      </c>
      <c r="F32" s="84"/>
    </row>
    <row r="33" spans="1:6" x14ac:dyDescent="0.15">
      <c r="A33" s="36"/>
      <c r="B33" s="52"/>
      <c r="C33" s="35"/>
      <c r="D33" s="35"/>
      <c r="E33" s="39"/>
      <c r="F33" s="84"/>
    </row>
    <row r="34" spans="1:6" x14ac:dyDescent="0.15">
      <c r="A34" s="36"/>
      <c r="B34" s="36"/>
      <c r="C34" s="35"/>
      <c r="D34" s="35"/>
      <c r="E34" s="39"/>
      <c r="F34" s="84"/>
    </row>
    <row r="35" spans="1:6" x14ac:dyDescent="0.15">
      <c r="A35" s="41" t="s">
        <v>51</v>
      </c>
      <c r="B35" s="36"/>
      <c r="C35" s="90">
        <f>C5</f>
        <v>2020</v>
      </c>
      <c r="D35" s="59">
        <f>D5</f>
        <v>2021</v>
      </c>
      <c r="E35" s="69" t="str">
        <f>CONCATENATE("Variation"&amp;" "&amp;C35&amp;"/"&amp;D35)</f>
        <v>Variation 2020/2021</v>
      </c>
      <c r="F35" s="87" t="s">
        <v>52</v>
      </c>
    </row>
    <row r="36" spans="1:6" x14ac:dyDescent="0.15">
      <c r="A36" s="36"/>
      <c r="B36" s="36"/>
      <c r="C36" s="42"/>
      <c r="D36" s="42"/>
      <c r="E36" s="43"/>
      <c r="F36" s="84"/>
    </row>
    <row r="37" spans="1:6" x14ac:dyDescent="0.15">
      <c r="A37" s="41"/>
      <c r="B37" s="36"/>
      <c r="C37" s="35"/>
      <c r="D37" s="35"/>
      <c r="E37" s="39"/>
      <c r="F37" s="84"/>
    </row>
    <row r="38" spans="1:6" x14ac:dyDescent="0.15">
      <c r="A38" s="36" t="s">
        <v>76</v>
      </c>
      <c r="B38" s="36">
        <v>11</v>
      </c>
      <c r="C38" s="55"/>
      <c r="D38" s="56"/>
      <c r="E38" s="68">
        <f>D38-C38</f>
        <v>0</v>
      </c>
      <c r="F38" s="88">
        <f>IF(C38=0,0,E38/C38)</f>
        <v>0</v>
      </c>
    </row>
    <row r="39" spans="1:6" ht="18" x14ac:dyDescent="0.2">
      <c r="A39" s="75" t="s">
        <v>53</v>
      </c>
      <c r="B39" s="76" t="s">
        <v>65</v>
      </c>
      <c r="C39" s="77">
        <f>IF(C38=0,0,C20/C38*365)</f>
        <v>0</v>
      </c>
      <c r="D39" s="81">
        <f>IF(D38=0,0,D20/D38*365)</f>
        <v>0</v>
      </c>
      <c r="E39" s="78">
        <f>D39-C39</f>
        <v>0</v>
      </c>
      <c r="F39" s="84"/>
    </row>
    <row r="40" spans="1:6" x14ac:dyDescent="0.15">
      <c r="A40" s="75" t="s">
        <v>54</v>
      </c>
      <c r="B40" s="76" t="s">
        <v>66</v>
      </c>
      <c r="C40" s="77">
        <f>IF(C38=0,0,C27/C38*365)</f>
        <v>0</v>
      </c>
      <c r="D40" s="77">
        <f>IF(D38=0,0,D27/D38*365)</f>
        <v>0</v>
      </c>
      <c r="E40" s="78">
        <f>D40-C40</f>
        <v>0</v>
      </c>
      <c r="F40" s="84"/>
    </row>
    <row r="41" spans="1:6" x14ac:dyDescent="0.15">
      <c r="A41" s="36"/>
      <c r="B41" s="49"/>
      <c r="C41" s="49"/>
      <c r="D41" s="49"/>
      <c r="E41" s="49"/>
      <c r="F41" s="84"/>
    </row>
    <row r="42" spans="1:6" x14ac:dyDescent="0.15">
      <c r="A42" s="36" t="s">
        <v>55</v>
      </c>
      <c r="B42" s="36">
        <v>12</v>
      </c>
      <c r="C42" s="55"/>
      <c r="D42" s="56"/>
      <c r="E42" s="56">
        <f>D42-C42</f>
        <v>0</v>
      </c>
      <c r="F42" s="84"/>
    </row>
    <row r="43" spans="1:6" x14ac:dyDescent="0.15">
      <c r="A43" s="36" t="s">
        <v>56</v>
      </c>
      <c r="B43" s="36">
        <v>13</v>
      </c>
      <c r="C43" s="55"/>
      <c r="D43" s="47"/>
      <c r="E43" s="57">
        <f t="shared" ref="E43" si="4">D43-C43</f>
        <v>0</v>
      </c>
      <c r="F43" s="84"/>
    </row>
    <row r="44" spans="1:6" ht="18" x14ac:dyDescent="0.2">
      <c r="A44" s="75" t="s">
        <v>68</v>
      </c>
      <c r="B44" s="76" t="s">
        <v>69</v>
      </c>
      <c r="C44" s="77">
        <f>C42-C43</f>
        <v>0</v>
      </c>
      <c r="D44" s="81">
        <f>D42-D43</f>
        <v>0</v>
      </c>
      <c r="E44" s="78">
        <f>D44-C44</f>
        <v>0</v>
      </c>
      <c r="F44" s="84"/>
    </row>
    <row r="45" spans="1:6" x14ac:dyDescent="0.15">
      <c r="A45" s="36"/>
      <c r="B45" s="36"/>
      <c r="C45" s="36"/>
      <c r="D45" s="36"/>
      <c r="E45" s="49"/>
      <c r="F45" s="84"/>
    </row>
    <row r="46" spans="1:6" x14ac:dyDescent="0.15">
      <c r="A46" s="36" t="s">
        <v>70</v>
      </c>
      <c r="B46" s="36">
        <v>14</v>
      </c>
      <c r="C46" s="55"/>
      <c r="D46" s="56"/>
      <c r="E46" s="56">
        <f>D46-C46</f>
        <v>0</v>
      </c>
      <c r="F46" s="88">
        <f>IF(C46=0,0,E46/C46)</f>
        <v>0</v>
      </c>
    </row>
    <row r="47" spans="1:6" x14ac:dyDescent="0.15">
      <c r="A47" s="36" t="s">
        <v>57</v>
      </c>
      <c r="B47" s="36">
        <v>15</v>
      </c>
      <c r="C47" s="55"/>
      <c r="D47" s="47"/>
      <c r="E47" s="57">
        <f t="shared" ref="E47" si="5">D47-C47</f>
        <v>0</v>
      </c>
      <c r="F47" s="88">
        <f>IF(C47=0,0,E47/C47)</f>
        <v>0</v>
      </c>
    </row>
    <row r="48" spans="1:6" x14ac:dyDescent="0.15">
      <c r="B48" s="36"/>
      <c r="C48" s="35"/>
      <c r="D48" s="58"/>
      <c r="E48" s="49"/>
      <c r="F48" s="84"/>
    </row>
    <row r="49" spans="1:6" x14ac:dyDescent="0.15">
      <c r="A49" s="36" t="s">
        <v>71</v>
      </c>
      <c r="B49" s="36">
        <v>16</v>
      </c>
      <c r="C49" s="55">
        <f>C50+C51</f>
        <v>0</v>
      </c>
      <c r="D49" s="55">
        <f t="shared" ref="D49:E49" si="6">D50+D51</f>
        <v>0</v>
      </c>
      <c r="E49" s="55">
        <f t="shared" si="6"/>
        <v>0</v>
      </c>
      <c r="F49" s="88">
        <f>IF(C49=0,0,E49/C49)</f>
        <v>0</v>
      </c>
    </row>
    <row r="50" spans="1:6" x14ac:dyDescent="0.15">
      <c r="A50" s="36" t="s">
        <v>77</v>
      </c>
      <c r="B50" s="74" t="s">
        <v>72</v>
      </c>
      <c r="C50" s="73"/>
      <c r="D50" s="73"/>
      <c r="E50" s="57">
        <f t="shared" ref="E50:E51" si="7">D50-C50</f>
        <v>0</v>
      </c>
      <c r="F50" s="89"/>
    </row>
    <row r="51" spans="1:6" x14ac:dyDescent="0.15">
      <c r="A51" s="36" t="s">
        <v>78</v>
      </c>
      <c r="B51" s="74" t="s">
        <v>73</v>
      </c>
      <c r="C51" s="73"/>
      <c r="D51" s="73"/>
      <c r="E51" s="57">
        <f t="shared" si="7"/>
        <v>0</v>
      </c>
      <c r="F51" s="89"/>
    </row>
    <row r="52" spans="1:6" x14ac:dyDescent="0.15">
      <c r="A52" s="36"/>
      <c r="B52" s="36"/>
      <c r="C52" s="36"/>
      <c r="D52" s="36"/>
      <c r="E52" s="36"/>
      <c r="F52" s="84"/>
    </row>
    <row r="54" spans="1:6" ht="18" x14ac:dyDescent="0.2">
      <c r="A54" s="75" t="s">
        <v>58</v>
      </c>
      <c r="B54" s="76" t="s">
        <v>67</v>
      </c>
      <c r="C54" s="77">
        <f>C55+C56-C57</f>
        <v>0</v>
      </c>
      <c r="D54" s="81">
        <f t="shared" ref="D54:E54" si="8">D55+D56-D57</f>
        <v>0</v>
      </c>
      <c r="E54" s="78">
        <f t="shared" si="8"/>
        <v>0</v>
      </c>
      <c r="F54" s="84"/>
    </row>
    <row r="55" spans="1:6" x14ac:dyDescent="0.15">
      <c r="A55" s="63" t="s">
        <v>59</v>
      </c>
      <c r="B55" s="36">
        <v>17</v>
      </c>
      <c r="C55" s="35">
        <f>C12</f>
        <v>0</v>
      </c>
      <c r="D55" s="35">
        <f>D12</f>
        <v>0</v>
      </c>
      <c r="E55" s="68">
        <f t="shared" ref="E55:E57" si="9">D55-C55</f>
        <v>0</v>
      </c>
      <c r="F55" s="84"/>
    </row>
    <row r="56" spans="1:6" x14ac:dyDescent="0.15">
      <c r="A56" s="63" t="s">
        <v>4</v>
      </c>
      <c r="B56" s="36">
        <v>18</v>
      </c>
      <c r="C56" s="35"/>
      <c r="D56" s="35"/>
      <c r="E56" s="68">
        <f t="shared" si="9"/>
        <v>0</v>
      </c>
      <c r="F56" s="84"/>
    </row>
    <row r="57" spans="1:6" x14ac:dyDescent="0.15">
      <c r="A57" s="63" t="s">
        <v>74</v>
      </c>
      <c r="B57" s="36">
        <v>19</v>
      </c>
      <c r="C57" s="35"/>
      <c r="D57" s="35"/>
      <c r="E57" s="68">
        <f t="shared" si="9"/>
        <v>0</v>
      </c>
      <c r="F57" s="84"/>
    </row>
    <row r="58" spans="1:6" x14ac:dyDescent="0.2">
      <c r="A58" s="64"/>
    </row>
    <row r="59" spans="1:6" x14ac:dyDescent="0.2">
      <c r="F59" s="34"/>
    </row>
    <row r="60" spans="1:6" x14ac:dyDescent="0.2">
      <c r="F60" s="34"/>
    </row>
  </sheetData>
  <mergeCells count="1">
    <mergeCell ref="A1:E1"/>
  </mergeCells>
  <phoneticPr fontId="4" type="noConversion"/>
  <printOptions horizontalCentered="1" verticalCentered="1"/>
  <pageMargins left="0.25" right="0.25" top="0.75" bottom="0.75" header="0.3" footer="0.3"/>
  <pageSetup paperSize="9" scale="77" orientation="portrait"/>
  <headerFooter alignWithMargins="0">
    <oddFooter>&amp;L&amp;"Calibri,Normal"&amp;K000000Ville de Paris
Evaluation financière des projets culturels&amp;R&amp;"Calibri,Normal"&amp;K000000ODG simplifié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1. Investissements et Amts</vt:lpstr>
      <vt:lpstr>2. Plan de financement</vt:lpstr>
      <vt:lpstr>3. Ind. financiers et éco.</vt:lpstr>
      <vt:lpstr>'1. Investissements et Amts'!Zone_d_impression</vt:lpstr>
      <vt:lpstr>'2. Plan de financement'!Zone_d_impression</vt:lpstr>
      <vt:lpstr>'3. Ind. financiers et éco.'!Zone_d_impression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Laulanné</dc:creator>
  <cp:lastModifiedBy>Formateurs Bureautique</cp:lastModifiedBy>
  <cp:lastPrinted>2021-03-24T09:45:49Z</cp:lastPrinted>
  <dcterms:created xsi:type="dcterms:W3CDTF">2006-01-09T13:52:42Z</dcterms:created>
  <dcterms:modified xsi:type="dcterms:W3CDTF">2022-11-02T15:21:28Z</dcterms:modified>
</cp:coreProperties>
</file>