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hared/Previously Relocated Items/Mes Bureaux/Bureau Combustible/Combustible 2022/EMA TRAVAIL/Session 3 - 20221024 - visio Inter/Tools for Emma/"/>
    </mc:Choice>
  </mc:AlternateContent>
  <xr:revisionPtr revIDLastSave="0" documentId="13_ncr:1_{84F20F0D-6118-7A46-BAD7-DAEA86442B55}" xr6:coauthVersionLast="47" xr6:coauthVersionMax="47" xr10:uidLastSave="{00000000-0000-0000-0000-000000000000}"/>
  <bookViews>
    <workbookView xWindow="0" yWindow="500" windowWidth="28800" windowHeight="17500" xr2:uid="{AD6063B0-93CC-D247-B30C-2AC0EFE05CCA}"/>
  </bookViews>
  <sheets>
    <sheet name="Public Theater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minimu">"$#REF !.$J$4"</definedName>
    <definedName name="minimumdates" localSheetId="0">[1]Mothership!$B$34</definedName>
    <definedName name="minimumdates">[2]Mothership!$C$48</definedName>
    <definedName name="minimumgaranti" localSheetId="0">[1]Mothership!$B$35</definedName>
    <definedName name="minimumgaranti">[2]Mothership!$C$49</definedName>
    <definedName name="prevuexp" localSheetId="0">#REF!</definedName>
    <definedName name="prevuexp">#REF!</definedName>
    <definedName name="produits">[3]Feuil10!$A$15:$A$24</definedName>
    <definedName name="recette" localSheetId="0">[4]Forums!$H$6</definedName>
    <definedName name="recette">#REF!</definedName>
    <definedName name="regulcds">'[3]Unido Synthèse 2018'!$D$59</definedName>
    <definedName name="reversion">"$#REF !.$J$2"</definedName>
    <definedName name="tauxcharges">[5]Générique!$C$36</definedName>
    <definedName name="tauxhono">[5]Générique!$C$37</definedName>
    <definedName name="tauxreversion" localSheetId="0">[1]Mothership!$B$32</definedName>
    <definedName name="tauxreversion">[2]Mothership!$C$46</definedName>
    <definedName name="_xlnm.Print_Area" localSheetId="0">'Public Theater'!$A:$I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" i="1" l="1"/>
  <c r="H1" i="1"/>
  <c r="F1" i="1"/>
  <c r="D6" i="1"/>
  <c r="D22" i="1"/>
  <c r="C43" i="1" l="1"/>
  <c r="H6" i="1"/>
  <c r="C5" i="1"/>
  <c r="C20" i="1" s="1"/>
  <c r="D5" i="1"/>
  <c r="D20" i="1" s="1"/>
  <c r="F5" i="1"/>
  <c r="F20" i="1" s="1"/>
  <c r="B5" i="1"/>
  <c r="B20" i="1" s="1"/>
  <c r="B45" i="1" s="1"/>
  <c r="B26" i="1"/>
  <c r="B43" i="1"/>
  <c r="G5" i="1" l="1"/>
  <c r="G20" i="1" s="1"/>
  <c r="F45" i="1"/>
  <c r="B46" i="1" s="1"/>
  <c r="F24" i="1"/>
  <c r="F31" i="1" s="1"/>
  <c r="B48" i="1" s="1"/>
  <c r="D43" i="1"/>
  <c r="C26" i="1"/>
  <c r="C45" i="1" s="1"/>
  <c r="D26" i="1" l="1"/>
  <c r="D45" i="1" s="1"/>
  <c r="G45" i="1"/>
  <c r="C46" i="1" s="1"/>
  <c r="G24" i="1"/>
  <c r="G31" i="1" s="1"/>
  <c r="C48" i="1" s="1"/>
  <c r="H5" i="1" l="1"/>
  <c r="H20" i="1" s="1"/>
  <c r="H45" i="1" l="1"/>
  <c r="D46" i="1" s="1"/>
  <c r="H24" i="1"/>
  <c r="H31" i="1" s="1"/>
  <c r="D4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Formateurs Bureautique</author>
  </authors>
  <commentList>
    <comment ref="D17" authorId="0" shapeId="0" xr:uid="{C24C854C-B651-E74F-B91B-4A27CE922C20}">
      <text>
        <r>
          <rPr>
            <b/>
            <sz val="10"/>
            <color rgb="FF000000"/>
            <rFont val="Tahoma"/>
            <family val="2"/>
          </rPr>
          <t>prestations externes sécurité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<sst xmlns="http://schemas.openxmlformats.org/spreadsheetml/2006/main" count="54" uniqueCount="52">
  <si>
    <t xml:space="preserve"> </t>
  </si>
  <si>
    <t>ORDRE DE MARCHE</t>
  </si>
  <si>
    <t>FINANCEMENTS EQUILIBRE</t>
  </si>
  <si>
    <t>Frais de fonctionnement</t>
  </si>
  <si>
    <t>Subventions d'équilibre</t>
  </si>
  <si>
    <t>Charges en nature</t>
  </si>
  <si>
    <t>Subventions en nature (hors personnel)</t>
  </si>
  <si>
    <t>Personnel mis à disposition</t>
  </si>
  <si>
    <t>Subventions en nature (personnels)</t>
  </si>
  <si>
    <t>Masse salariale</t>
  </si>
  <si>
    <t>Mécénat FNCE</t>
  </si>
  <si>
    <t>Aides aintien d'activité</t>
  </si>
  <si>
    <t>Aides exceptionnelles (Ex. de cotisations sociales, …)</t>
  </si>
  <si>
    <t>Dotations aux amortissements</t>
  </si>
  <si>
    <t>Autres produits de gestion</t>
  </si>
  <si>
    <t>Dot. aux provisions pour risques et charges</t>
  </si>
  <si>
    <t xml:space="preserve">Transferts de charges et reprises sur provisions </t>
  </si>
  <si>
    <t>Impôts sur les bénéfices et assimilés</t>
  </si>
  <si>
    <t xml:space="preserve">Quote-part des subventions d'investissement </t>
  </si>
  <si>
    <t>Charges financieres</t>
  </si>
  <si>
    <t>Produits financiers</t>
  </si>
  <si>
    <t>Charges exceptionnelles</t>
  </si>
  <si>
    <t>Produits exceptionnels</t>
  </si>
  <si>
    <t>Prélèvement sur Fond de roulement</t>
  </si>
  <si>
    <t>SOUS-TOTAL</t>
  </si>
  <si>
    <t>Provision "gel budgétaire"</t>
  </si>
  <si>
    <t>DISPONIBLE - BRUT</t>
  </si>
  <si>
    <t>CHARGES DE SAISON</t>
  </si>
  <si>
    <t>Communication générale</t>
  </si>
  <si>
    <t xml:space="preserve">Personnel d'accueil non permanent </t>
  </si>
  <si>
    <t>Aides maintien d'activité</t>
  </si>
  <si>
    <t>Autres charges et produits</t>
  </si>
  <si>
    <t>DISPONIBLE - NET</t>
  </si>
  <si>
    <t>PRODUCTIONS</t>
  </si>
  <si>
    <t>Charges production et exploitation</t>
  </si>
  <si>
    <t>Recettes productions - billetterie</t>
  </si>
  <si>
    <t>Autres charges de production / tournées</t>
  </si>
  <si>
    <t xml:space="preserve">Autres recettes de production </t>
  </si>
  <si>
    <t>Tournées et Retour sur Coproduction</t>
  </si>
  <si>
    <t>MARGE DES ACTIVITES</t>
  </si>
  <si>
    <r>
      <t>TOTAL des CHARGES</t>
    </r>
    <r>
      <rPr>
        <i/>
        <sz val="12"/>
        <color rgb="FF000000"/>
        <rFont val="Calibri"/>
        <family val="2"/>
        <scheme val="minor"/>
      </rPr>
      <t xml:space="preserve"> avec val. Covid 19</t>
    </r>
  </si>
  <si>
    <r>
      <t xml:space="preserve">TOTAL des PRODUITS </t>
    </r>
    <r>
      <rPr>
        <i/>
        <sz val="12"/>
        <color rgb="FF000000"/>
        <rFont val="Calibri"/>
        <family val="2"/>
        <scheme val="minor"/>
      </rPr>
      <t>avec val. Covid 19</t>
    </r>
  </si>
  <si>
    <t>Résultat</t>
  </si>
  <si>
    <t>Contrôle (disponible - marges)</t>
  </si>
  <si>
    <t>Intéressement</t>
  </si>
  <si>
    <t>Billetterie Théâtre à la table</t>
  </si>
  <si>
    <t>Charges théâtre à la table</t>
  </si>
  <si>
    <t>Reprise de provisions fond de solidarité Covid</t>
  </si>
  <si>
    <t>Convention particulière</t>
  </si>
  <si>
    <t>Budget 2022 voté</t>
  </si>
  <si>
    <t>BP réalisé 2022</t>
  </si>
  <si>
    <t>Budget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</si>
</sst>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)\ [$€-1]_ ;_ * \(#,##0.00\)\ [$€-1]_ ;_ * &quot;-&quot;??_)\ [$€-1]_ ;_ @_ "/>
  </numFmts>
  <fonts count="2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9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0"/>
      <color rgb="FF000000"/>
      <name val="Tahoma"/>
      <family val="2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Tahoma"/>
      <family val="2"/>
    </font>
    <font>
      <sz val="12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0" fontId="8" fillId="0" borderId="0"/>
  </cellStyleXfs>
  <cellXfs count="105">
    <xf numFmtId="0" fontId="0" fillId="0" borderId="0" xfId="0"/>
    <xf numFmtId="0" fontId="1" fillId="0" borderId="0" xfId="1"/>
    <xf numFmtId="0" fontId="1" fillId="0" borderId="2" xfId="1" applyBorder="1"/>
    <xf numFmtId="0" fontId="1" fillId="0" borderId="3" xfId="1" applyBorder="1"/>
    <xf numFmtId="0" fontId="1" fillId="0" borderId="4" xfId="1" applyBorder="1"/>
    <xf numFmtId="0" fontId="2" fillId="0" borderId="5" xfId="1" applyFont="1" applyBorder="1" applyAlignment="1">
      <alignment horizontal="left"/>
    </xf>
    <xf numFmtId="164" fontId="2" fillId="0" borderId="0" xfId="1" applyNumberFormat="1" applyFont="1"/>
    <xf numFmtId="164" fontId="2" fillId="0" borderId="6" xfId="1" applyNumberFormat="1" applyFont="1" applyBorder="1"/>
    <xf numFmtId="0" fontId="2" fillId="0" borderId="0" xfId="1" applyFont="1"/>
    <xf numFmtId="0" fontId="4" fillId="0" borderId="5" xfId="2" applyFont="1" applyBorder="1" applyAlignment="1">
      <alignment horizontal="center" vertical="center" wrapText="1"/>
    </xf>
    <xf numFmtId="164" fontId="1" fillId="0" borderId="0" xfId="1" applyNumberFormat="1"/>
    <xf numFmtId="164" fontId="1" fillId="0" borderId="6" xfId="1" applyNumberFormat="1" applyBorder="1"/>
    <xf numFmtId="164" fontId="1" fillId="0" borderId="5" xfId="1" applyNumberFormat="1" applyBorder="1" applyAlignment="1">
      <alignment horizontal="center"/>
    </xf>
    <xf numFmtId="164" fontId="5" fillId="0" borderId="0" xfId="1" applyNumberFormat="1" applyFont="1"/>
    <xf numFmtId="0" fontId="6" fillId="2" borderId="5" xfId="2" applyFont="1" applyFill="1" applyBorder="1" applyAlignment="1">
      <alignment horizontal="center" vertical="center" wrapText="1"/>
    </xf>
    <xf numFmtId="164" fontId="9" fillId="0" borderId="0" xfId="3" applyNumberFormat="1" applyFont="1"/>
    <xf numFmtId="0" fontId="1" fillId="0" borderId="5" xfId="1" applyBorder="1"/>
    <xf numFmtId="164" fontId="10" fillId="0" borderId="6" xfId="1" applyNumberFormat="1" applyFont="1" applyBorder="1"/>
    <xf numFmtId="0" fontId="11" fillId="0" borderId="5" xfId="2" applyFont="1" applyBorder="1" applyAlignment="1">
      <alignment horizontal="left" vertical="center" wrapText="1"/>
    </xf>
    <xf numFmtId="0" fontId="2" fillId="0" borderId="6" xfId="1" applyFont="1" applyBorder="1"/>
    <xf numFmtId="164" fontId="2" fillId="0" borderId="5" xfId="1" applyNumberFormat="1" applyFont="1" applyBorder="1"/>
    <xf numFmtId="0" fontId="2" fillId="0" borderId="5" xfId="1" applyFont="1" applyBorder="1"/>
    <xf numFmtId="0" fontId="2" fillId="0" borderId="5" xfId="1" applyFont="1" applyBorder="1" applyAlignment="1">
      <alignment horizontal="center"/>
    </xf>
    <xf numFmtId="164" fontId="5" fillId="0" borderId="5" xfId="1" applyNumberFormat="1" applyFont="1" applyBorder="1"/>
    <xf numFmtId="164" fontId="5" fillId="0" borderId="1" xfId="1" applyNumberFormat="1" applyFont="1" applyBorder="1"/>
    <xf numFmtId="164" fontId="2" fillId="0" borderId="8" xfId="1" applyNumberFormat="1" applyFont="1" applyBorder="1"/>
    <xf numFmtId="164" fontId="2" fillId="0" borderId="9" xfId="1" applyNumberFormat="1" applyFont="1" applyBorder="1"/>
    <xf numFmtId="164" fontId="2" fillId="0" borderId="2" xfId="1" applyNumberFormat="1" applyFont="1" applyBorder="1"/>
    <xf numFmtId="164" fontId="2" fillId="0" borderId="3" xfId="1" applyNumberFormat="1" applyFont="1" applyBorder="1"/>
    <xf numFmtId="0" fontId="1" fillId="0" borderId="6" xfId="1" applyBorder="1"/>
    <xf numFmtId="0" fontId="7" fillId="0" borderId="5" xfId="1" applyFont="1" applyBorder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0" borderId="10" xfId="1" applyBorder="1"/>
    <xf numFmtId="164" fontId="13" fillId="0" borderId="0" xfId="1" applyNumberFormat="1" applyFont="1"/>
    <xf numFmtId="0" fontId="17" fillId="0" borderId="0" xfId="1" applyFont="1"/>
    <xf numFmtId="164" fontId="17" fillId="0" borderId="0" xfId="1" applyNumberFormat="1" applyFont="1"/>
    <xf numFmtId="0" fontId="19" fillId="0" borderId="0" xfId="1" applyFont="1"/>
    <xf numFmtId="164" fontId="19" fillId="0" borderId="0" xfId="1" applyNumberFormat="1" applyFont="1"/>
    <xf numFmtId="0" fontId="5" fillId="0" borderId="0" xfId="1" applyFont="1"/>
    <xf numFmtId="0" fontId="13" fillId="0" borderId="0" xfId="1" applyFont="1"/>
    <xf numFmtId="0" fontId="2" fillId="0" borderId="0" xfId="1" applyFont="1" applyBorder="1"/>
    <xf numFmtId="0" fontId="1" fillId="0" borderId="0" xfId="1" applyBorder="1"/>
    <xf numFmtId="164" fontId="2" fillId="0" borderId="0" xfId="1" applyNumberFormat="1" applyFont="1" applyBorder="1"/>
    <xf numFmtId="164" fontId="1" fillId="0" borderId="0" xfId="1" applyNumberFormat="1" applyBorder="1"/>
    <xf numFmtId="164" fontId="7" fillId="2" borderId="0" xfId="1" applyNumberFormat="1" applyFont="1" applyFill="1" applyBorder="1"/>
    <xf numFmtId="164" fontId="10" fillId="0" borderId="0" xfId="1" applyNumberFormat="1" applyFont="1" applyBorder="1"/>
    <xf numFmtId="164" fontId="5" fillId="2" borderId="0" xfId="1" applyNumberFormat="1" applyFont="1" applyFill="1" applyBorder="1"/>
    <xf numFmtId="14" fontId="20" fillId="0" borderId="0" xfId="1" applyNumberFormat="1" applyFont="1" applyAlignment="1">
      <alignment horizontal="center"/>
    </xf>
    <xf numFmtId="0" fontId="2" fillId="0" borderId="11" xfId="1" applyFont="1" applyBorder="1"/>
    <xf numFmtId="164" fontId="2" fillId="0" borderId="12" xfId="1" applyNumberFormat="1" applyFont="1" applyBorder="1"/>
    <xf numFmtId="164" fontId="2" fillId="0" borderId="13" xfId="1" applyNumberFormat="1" applyFont="1" applyBorder="1"/>
    <xf numFmtId="0" fontId="12" fillId="3" borderId="5" xfId="2" applyFont="1" applyFill="1" applyBorder="1" applyAlignment="1">
      <alignment horizontal="left" vertical="center" wrapText="1"/>
    </xf>
    <xf numFmtId="164" fontId="13" fillId="3" borderId="0" xfId="1" applyNumberFormat="1" applyFont="1" applyFill="1" applyBorder="1"/>
    <xf numFmtId="0" fontId="13" fillId="3" borderId="0" xfId="1" applyFont="1" applyFill="1" applyBorder="1"/>
    <xf numFmtId="164" fontId="1" fillId="0" borderId="3" xfId="1" applyNumberFormat="1" applyBorder="1"/>
    <xf numFmtId="164" fontId="22" fillId="0" borderId="0" xfId="1" applyNumberFormat="1" applyFont="1"/>
    <xf numFmtId="0" fontId="23" fillId="0" borderId="0" xfId="1" applyFont="1" applyAlignment="1">
      <alignment horizontal="center"/>
    </xf>
    <xf numFmtId="0" fontId="24" fillId="0" borderId="0" xfId="1" applyFont="1"/>
    <xf numFmtId="164" fontId="1" fillId="0" borderId="0" xfId="1" applyNumberFormat="1" applyFont="1" applyFill="1"/>
    <xf numFmtId="164" fontId="1" fillId="2" borderId="0" xfId="1" applyNumberFormat="1" applyFont="1" applyFill="1"/>
    <xf numFmtId="164" fontId="5" fillId="0" borderId="6" xfId="1" applyNumberFormat="1" applyFont="1" applyFill="1" applyBorder="1"/>
    <xf numFmtId="164" fontId="11" fillId="0" borderId="0" xfId="3" applyNumberFormat="1" applyFont="1" applyFill="1"/>
    <xf numFmtId="164" fontId="26" fillId="0" borderId="0" xfId="3" applyNumberFormat="1" applyFont="1" applyFill="1"/>
    <xf numFmtId="164" fontId="11" fillId="2" borderId="0" xfId="3" applyNumberFormat="1" applyFont="1" applyFill="1"/>
    <xf numFmtId="164" fontId="26" fillId="2" borderId="0" xfId="3" applyNumberFormat="1" applyFont="1" applyFill="1"/>
    <xf numFmtId="0" fontId="2" fillId="0" borderId="2" xfId="1" applyFont="1" applyFill="1" applyBorder="1"/>
    <xf numFmtId="0" fontId="1" fillId="0" borderId="3" xfId="1" applyFill="1" applyBorder="1"/>
    <xf numFmtId="0" fontId="1" fillId="0" borderId="2" xfId="1" applyFill="1" applyBorder="1"/>
    <xf numFmtId="0" fontId="1" fillId="0" borderId="4" xfId="1" applyFill="1" applyBorder="1"/>
    <xf numFmtId="0" fontId="1" fillId="0" borderId="0" xfId="1" applyFill="1"/>
    <xf numFmtId="0" fontId="2" fillId="0" borderId="0" xfId="1" applyFont="1" applyFill="1"/>
    <xf numFmtId="0" fontId="2" fillId="0" borderId="5" xfId="1" applyFont="1" applyFill="1" applyBorder="1"/>
    <xf numFmtId="0" fontId="1" fillId="0" borderId="5" xfId="1" applyFill="1" applyBorder="1"/>
    <xf numFmtId="0" fontId="1" fillId="0" borderId="0" xfId="1" applyFill="1" applyBorder="1"/>
    <xf numFmtId="0" fontId="1" fillId="0" borderId="6" xfId="1" applyFill="1" applyBorder="1"/>
    <xf numFmtId="164" fontId="2" fillId="0" borderId="0" xfId="1" applyNumberFormat="1" applyFont="1" applyFill="1"/>
    <xf numFmtId="0" fontId="14" fillId="0" borderId="5" xfId="2" applyFont="1" applyFill="1" applyBorder="1" applyAlignment="1">
      <alignment horizontal="center" vertical="center" wrapText="1"/>
    </xf>
    <xf numFmtId="164" fontId="2" fillId="0" borderId="0" xfId="1" applyNumberFormat="1" applyFont="1" applyFill="1" applyBorder="1"/>
    <xf numFmtId="164" fontId="2" fillId="0" borderId="6" xfId="1" applyNumberFormat="1" applyFont="1" applyFill="1" applyBorder="1"/>
    <xf numFmtId="0" fontId="1" fillId="0" borderId="5" xfId="1" applyFont="1" applyFill="1" applyBorder="1"/>
    <xf numFmtId="0" fontId="7" fillId="0" borderId="5" xfId="1" applyFont="1" applyFill="1" applyBorder="1" applyAlignment="1">
      <alignment horizontal="center"/>
    </xf>
    <xf numFmtId="164" fontId="5" fillId="0" borderId="0" xfId="1" applyNumberFormat="1" applyFont="1" applyFill="1" applyBorder="1"/>
    <xf numFmtId="164" fontId="15" fillId="0" borderId="0" xfId="3" applyNumberFormat="1" applyFont="1" applyFill="1" applyBorder="1"/>
    <xf numFmtId="164" fontId="15" fillId="0" borderId="6" xfId="3" applyNumberFormat="1" applyFont="1" applyFill="1" applyBorder="1"/>
    <xf numFmtId="0" fontId="16" fillId="0" borderId="5" xfId="1" applyFont="1" applyFill="1" applyBorder="1"/>
    <xf numFmtId="164" fontId="1" fillId="0" borderId="0" xfId="1" applyNumberFormat="1" applyFill="1"/>
    <xf numFmtId="0" fontId="4" fillId="0" borderId="5" xfId="2" applyFont="1" applyFill="1" applyBorder="1" applyAlignment="1">
      <alignment horizontal="center" vertical="center" wrapText="1"/>
    </xf>
    <xf numFmtId="0" fontId="2" fillId="0" borderId="11" xfId="1" applyFont="1" applyFill="1" applyBorder="1"/>
    <xf numFmtId="164" fontId="2" fillId="0" borderId="12" xfId="1" applyNumberFormat="1" applyFont="1" applyFill="1" applyBorder="1"/>
    <xf numFmtId="164" fontId="2" fillId="0" borderId="13" xfId="1" applyNumberFormat="1" applyFont="1" applyFill="1" applyBorder="1"/>
    <xf numFmtId="0" fontId="1" fillId="0" borderId="8" xfId="1" applyFill="1" applyBorder="1"/>
    <xf numFmtId="164" fontId="2" fillId="0" borderId="9" xfId="1" applyNumberFormat="1" applyFont="1" applyFill="1" applyBorder="1"/>
    <xf numFmtId="164" fontId="2" fillId="0" borderId="10" xfId="1" applyNumberFormat="1" applyFont="1" applyFill="1" applyBorder="1"/>
    <xf numFmtId="164" fontId="5" fillId="2" borderId="7" xfId="1" applyNumberFormat="1" applyFont="1" applyFill="1" applyBorder="1"/>
    <xf numFmtId="164" fontId="1" fillId="2" borderId="0" xfId="1" applyNumberFormat="1" applyFill="1"/>
    <xf numFmtId="164" fontId="24" fillId="0" borderId="0" xfId="1" applyNumberFormat="1" applyFont="1"/>
    <xf numFmtId="164" fontId="27" fillId="3" borderId="6" xfId="1" applyNumberFormat="1" applyFont="1" applyFill="1" applyBorder="1"/>
    <xf numFmtId="164" fontId="26" fillId="2" borderId="0" xfId="1" applyNumberFormat="1" applyFont="1" applyFill="1"/>
    <xf numFmtId="164" fontId="26" fillId="2" borderId="6" xfId="1" applyNumberFormat="1" applyFont="1" applyFill="1" applyBorder="1"/>
    <xf numFmtId="164" fontId="28" fillId="0" borderId="0" xfId="1" applyNumberFormat="1" applyFont="1"/>
    <xf numFmtId="164" fontId="5" fillId="4" borderId="0" xfId="1" applyNumberFormat="1" applyFont="1" applyFill="1"/>
    <xf numFmtId="0" fontId="23" fillId="0" borderId="0" xfId="1" applyFont="1" applyFill="1" applyAlignment="1">
      <alignment horizontal="center"/>
    </xf>
    <xf numFmtId="0" fontId="24" fillId="0" borderId="0" xfId="1" applyFont="1" applyFill="1"/>
  </cellXfs>
  <cellStyles count="4">
    <cellStyle name="Normal" xfId="0" builtinId="0"/>
    <cellStyle name="Normal 3" xfId="1" xr:uid="{F6C55EA1-CB1B-8A48-84C6-3E8AAD7C17BE}"/>
    <cellStyle name="Normal 4" xfId="3" xr:uid="{8120A00C-80A5-5745-8BE6-D2560CB6816C}"/>
    <cellStyle name="Normal_UNIDO 2009 base.xls" xfId="2" xr:uid="{4534A38B-EB59-E546-9F57-BC5CAA3E60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stvc-dc01/stvc-dc01/stvc-dc01/Users/benedicteclermont/Library/Caches/TemporaryItems/Outlook%20Temp/Dossier%20budg&#233;taire%202016-version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Bureau%20Expert/TVC/TVC%202019-04%20R&#233;alis&#233;%20et%20CA/Notes%20CA%20-%202019/Dossier%20Budg&#233;taire%20R&#233;alis&#233;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ed/Previously%20Relocated%20Items/Mes%20Bureaux/Bureau%20Expert/ACTIFS/TVC/TVC%202019-04%20CA%202019/Travaux%20sur%20balances%202018%20pour%20REALIS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ared/Previously%20Relocated%20Items/Mes%20Bureaux/Bureau%20Expert/ACTIFS/TVC/TVC-2021-03%20Re&#769;alise&#769;%202020/Dossier%20Budge&#769;taire%202020%20a&#768;%20voter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0%20-%20Budget%20La%20Ronde%20janv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hership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thership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0"/>
      <sheetName val="Unido Synthèse 2018"/>
      <sheetName val="BALANCE GENER 01.01.2018   31.1"/>
      <sheetName val="analyt tom tam tec cds.xls"/>
      <sheetName val="CDS"/>
      <sheetName val="prod 2018.xls"/>
      <sheetName val="Prods"/>
      <sheetName val="LECT LOC SALLE......xls"/>
      <sheetName val="Contrôle"/>
      <sheetName val="Contrôle (2)"/>
    </sheetNames>
    <sheetDataSet>
      <sheetData sheetId="0">
        <row r="15">
          <cell r="A15" t="str">
            <v>Subventions d'équilibre</v>
          </cell>
        </row>
        <row r="16">
          <cell r="A16" t="str">
            <v>Subventions en nature (hors personnel)</v>
          </cell>
        </row>
        <row r="17">
          <cell r="A17" t="str">
            <v>Subventions en nature (personnels)</v>
          </cell>
        </row>
        <row r="18">
          <cell r="A18" t="str">
            <v>Mécénat FNCE</v>
          </cell>
        </row>
        <row r="19">
          <cell r="A19" t="str">
            <v>Autres produits de gestion</v>
          </cell>
        </row>
        <row r="20">
          <cell r="A20" t="str">
            <v xml:space="preserve">Transferts de charges et reprises sur provisions </v>
          </cell>
        </row>
        <row r="21">
          <cell r="A21" t="str">
            <v xml:space="preserve">Quote-part des subventions d'investissement </v>
          </cell>
        </row>
        <row r="22">
          <cell r="A22" t="str">
            <v>CICE</v>
          </cell>
        </row>
        <row r="23">
          <cell r="A23" t="str">
            <v>Produits financiers</v>
          </cell>
        </row>
        <row r="24">
          <cell r="A24" t="str">
            <v>Produits exceptionnels</v>
          </cell>
        </row>
      </sheetData>
      <sheetData sheetId="1">
        <row r="59">
          <cell r="D59">
            <v>60000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ums"/>
      <sheetName val="Mothership"/>
      <sheetName val="Reversions"/>
      <sheetName val="Prev Unido Synthèse"/>
      <sheetName val="Budget prev  UNIDO année "/>
      <sheetName val="Détail structure&amp;CDS"/>
      <sheetName val="Subventions"/>
      <sheetName val="ProdSuivi"/>
      <sheetName val="ProdRecap"/>
      <sheetName val="Proddebut"/>
      <sheetName val="Heureux stratagème"/>
      <sheetName val="7 minutes"/>
      <sheetName val="Bajazet reprise"/>
      <sheetName val="JPart BDL DIV"/>
      <sheetName val="Reprise Hors la loi"/>
      <sheetName val="Sans Famille"/>
      <sheetName val="Tournées"/>
      <sheetName val="Prodfin"/>
    </sheetNames>
    <sheetDataSet>
      <sheetData sheetId="0">
        <row r="6">
          <cell r="H6">
            <v>170100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O"/>
      <sheetName val="Générique"/>
      <sheetName val="Artistes interprètes"/>
      <sheetName val="Techniciens"/>
      <sheetName val="Décor et Accessoires"/>
      <sheetName val="Costumes et Maquillage"/>
      <sheetName val="Autres charges"/>
      <sheetName val="Communication"/>
    </sheetNames>
    <sheetDataSet>
      <sheetData sheetId="0" refreshError="1"/>
      <sheetData sheetId="1">
        <row r="1">
          <cell r="A1" t="str">
            <v>UNIDO!A1</v>
          </cell>
        </row>
        <row r="36">
          <cell r="C36">
            <v>0.69</v>
          </cell>
        </row>
        <row r="37">
          <cell r="C37">
            <v>2.1000000000000001E-2</v>
          </cell>
        </row>
      </sheetData>
      <sheetData sheetId="2">
        <row r="6">
          <cell r="D6">
            <v>0</v>
          </cell>
        </row>
      </sheetData>
      <sheetData sheetId="3">
        <row r="6">
          <cell r="D6">
            <v>0</v>
          </cell>
        </row>
      </sheetData>
      <sheetData sheetId="4">
        <row r="3">
          <cell r="D3">
            <v>0</v>
          </cell>
        </row>
      </sheetData>
      <sheetData sheetId="5">
        <row r="7">
          <cell r="D7">
            <v>0</v>
          </cell>
        </row>
      </sheetData>
      <sheetData sheetId="6">
        <row r="7">
          <cell r="D7">
            <v>0</v>
          </cell>
        </row>
      </sheetData>
      <sheetData sheetId="7">
        <row r="6">
          <cell r="D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ECE7-00A2-1F4F-956C-092419793276}">
  <sheetPr>
    <pageSetUpPr fitToPage="1"/>
  </sheetPr>
  <dimension ref="A1:K53"/>
  <sheetViews>
    <sheetView tabSelected="1" zoomScaleNormal="100" workbookViewId="0">
      <selection activeCell="D41" sqref="D41"/>
    </sheetView>
  </sheetViews>
  <sheetFormatPr baseColWidth="10" defaultColWidth="10.6640625" defaultRowHeight="16" outlineLevelCol="1" x14ac:dyDescent="0.2"/>
  <cols>
    <col min="1" max="1" width="33.33203125" style="1" customWidth="1"/>
    <col min="2" max="2" width="20" style="1" customWidth="1"/>
    <col min="3" max="3" width="20" style="1" customWidth="1" outlineLevel="1"/>
    <col min="4" max="4" width="20" style="1" customWidth="1"/>
    <col min="5" max="5" width="37.1640625" style="1" customWidth="1"/>
    <col min="6" max="6" width="18.33203125" style="1" bestFit="1" customWidth="1"/>
    <col min="7" max="7" width="17.1640625" style="1" customWidth="1" outlineLevel="1"/>
    <col min="8" max="8" width="17.1640625" style="1" customWidth="1"/>
    <col min="9" max="9" width="10.6640625" style="1"/>
    <col min="10" max="10" width="30.5" style="1" bestFit="1" customWidth="1"/>
    <col min="11" max="11" width="14.1640625" style="1" bestFit="1" customWidth="1"/>
    <col min="12" max="16384" width="10.6640625" style="1"/>
  </cols>
  <sheetData>
    <row r="1" spans="1:11" s="71" customFormat="1" ht="19" x14ac:dyDescent="0.25">
      <c r="B1" s="103" t="s">
        <v>49</v>
      </c>
      <c r="C1" s="103" t="s">
        <v>50</v>
      </c>
      <c r="D1" s="103" t="s">
        <v>51</v>
      </c>
      <c r="E1" s="104"/>
      <c r="F1" s="103" t="str">
        <f>B1</f>
        <v>Budget 2022 voté</v>
      </c>
      <c r="G1" s="103" t="str">
        <f t="shared" ref="G1:H1" si="0">C1</f>
        <v>BP réalisé 2022</v>
      </c>
      <c r="H1" s="103" t="str">
        <f t="shared" si="0"/>
        <v>Budget 2023</v>
      </c>
    </row>
    <row r="2" spans="1:11" ht="19" x14ac:dyDescent="0.25">
      <c r="B2" s="58"/>
      <c r="C2" s="58"/>
      <c r="D2" s="58"/>
      <c r="E2" s="59"/>
      <c r="F2" s="58"/>
      <c r="G2" s="58"/>
      <c r="H2" s="58"/>
      <c r="I2" s="58"/>
    </row>
    <row r="3" spans="1:11" ht="17" thickBot="1" x14ac:dyDescent="0.25">
      <c r="F3" s="1" t="s">
        <v>0</v>
      </c>
      <c r="G3" s="1" t="s">
        <v>0</v>
      </c>
      <c r="H3" s="49"/>
    </row>
    <row r="4" spans="1:11" x14ac:dyDescent="0.2">
      <c r="A4" s="2"/>
      <c r="B4" s="3"/>
      <c r="C4" s="56"/>
      <c r="D4" s="3"/>
      <c r="E4" s="2"/>
      <c r="F4" s="3"/>
      <c r="G4" s="3"/>
      <c r="H4" s="4"/>
    </row>
    <row r="5" spans="1:11" s="8" customFormat="1" x14ac:dyDescent="0.2">
      <c r="A5" s="5" t="s">
        <v>1</v>
      </c>
      <c r="B5" s="6">
        <f>SUM(B6:B14)</f>
        <v>1727121.3716</v>
      </c>
      <c r="C5" s="6">
        <f>SUM(C6:C14)</f>
        <v>2018378.7800000003</v>
      </c>
      <c r="D5" s="6">
        <f>SUM(D6:D14)-D11-D10</f>
        <v>1599674</v>
      </c>
      <c r="E5" s="5" t="s">
        <v>2</v>
      </c>
      <c r="F5" s="44">
        <f>SUM(F6:F15)</f>
        <v>2329602.9010773748</v>
      </c>
      <c r="G5" s="44">
        <f>SUM(G6:G15)</f>
        <v>2429262.2000000002</v>
      </c>
      <c r="H5" s="7">
        <f>SUM(H6:H15)</f>
        <v>2119481.2400000002</v>
      </c>
      <c r="J5" s="1"/>
      <c r="K5" s="1"/>
    </row>
    <row r="6" spans="1:11" x14ac:dyDescent="0.2">
      <c r="A6" s="9" t="s">
        <v>3</v>
      </c>
      <c r="B6" s="10">
        <v>430344.37159999995</v>
      </c>
      <c r="C6" s="10">
        <v>450733.97000000026</v>
      </c>
      <c r="D6" s="96">
        <f>451174-D17+5000</f>
        <v>439674</v>
      </c>
      <c r="E6" s="9" t="s">
        <v>4</v>
      </c>
      <c r="F6" s="45">
        <v>1929480.901077375</v>
      </c>
      <c r="G6" s="10">
        <v>1929481.24</v>
      </c>
      <c r="H6" s="11">
        <f>G6</f>
        <v>1929481.24</v>
      </c>
    </row>
    <row r="7" spans="1:11" x14ac:dyDescent="0.2">
      <c r="A7" s="9" t="s">
        <v>5</v>
      </c>
      <c r="B7" s="10"/>
      <c r="C7" s="101"/>
      <c r="D7" s="10"/>
      <c r="E7" s="9" t="s">
        <v>6</v>
      </c>
      <c r="F7" s="45"/>
      <c r="G7" s="45"/>
      <c r="H7" s="11"/>
    </row>
    <row r="8" spans="1:11" x14ac:dyDescent="0.2">
      <c r="A8" s="9" t="s">
        <v>7</v>
      </c>
      <c r="B8" s="10"/>
      <c r="C8" s="101"/>
      <c r="D8" s="10"/>
      <c r="E8" s="9" t="s">
        <v>8</v>
      </c>
      <c r="F8" s="45"/>
      <c r="G8" s="45"/>
      <c r="H8" s="11"/>
    </row>
    <row r="9" spans="1:11" x14ac:dyDescent="0.2">
      <c r="A9" s="9" t="s">
        <v>9</v>
      </c>
      <c r="B9" s="10">
        <v>1081777</v>
      </c>
      <c r="C9" s="10">
        <v>1066259.6400000001</v>
      </c>
      <c r="D9" s="99">
        <v>950000</v>
      </c>
      <c r="E9" s="9" t="s">
        <v>10</v>
      </c>
      <c r="F9" s="45">
        <v>25000</v>
      </c>
      <c r="G9" s="45">
        <v>25000</v>
      </c>
      <c r="H9" s="11"/>
    </row>
    <row r="10" spans="1:11" x14ac:dyDescent="0.2">
      <c r="A10" s="9" t="s">
        <v>44</v>
      </c>
      <c r="B10" s="13"/>
      <c r="C10" s="102">
        <v>44853</v>
      </c>
      <c r="D10" s="13"/>
      <c r="E10" s="14" t="s">
        <v>11</v>
      </c>
      <c r="F10" s="48">
        <v>35000</v>
      </c>
      <c r="G10" s="46">
        <v>80079.939999999988</v>
      </c>
      <c r="H10" s="11"/>
    </row>
    <row r="11" spans="1:11" x14ac:dyDescent="0.2">
      <c r="A11" s="12"/>
      <c r="B11" s="13"/>
      <c r="C11" s="13"/>
      <c r="D11" s="13"/>
      <c r="E11" s="14" t="s">
        <v>12</v>
      </c>
      <c r="F11" s="48">
        <v>210122</v>
      </c>
      <c r="G11" s="46">
        <v>186814.3</v>
      </c>
      <c r="H11" s="11"/>
    </row>
    <row r="12" spans="1:11" x14ac:dyDescent="0.2">
      <c r="A12" s="9" t="s">
        <v>13</v>
      </c>
      <c r="B12" s="10">
        <v>215000</v>
      </c>
      <c r="C12" s="10">
        <v>205810.17</v>
      </c>
      <c r="D12" s="10">
        <v>210000</v>
      </c>
      <c r="E12" s="9" t="s">
        <v>14</v>
      </c>
      <c r="F12" s="45">
        <v>14000</v>
      </c>
      <c r="G12" s="45">
        <v>24102.02</v>
      </c>
      <c r="H12" s="11">
        <v>75000</v>
      </c>
    </row>
    <row r="13" spans="1:11" x14ac:dyDescent="0.2">
      <c r="A13" s="9" t="s">
        <v>15</v>
      </c>
      <c r="B13" s="10"/>
      <c r="C13" s="102">
        <v>250722</v>
      </c>
      <c r="D13" s="15"/>
      <c r="E13" s="9" t="s">
        <v>16</v>
      </c>
      <c r="F13" s="45">
        <v>0</v>
      </c>
      <c r="G13" s="45">
        <v>71617.460000000006</v>
      </c>
      <c r="H13" s="100">
        <v>0</v>
      </c>
    </row>
    <row r="14" spans="1:11" x14ac:dyDescent="0.2">
      <c r="A14" s="9" t="s">
        <v>17</v>
      </c>
      <c r="B14" s="10"/>
      <c r="C14" s="10"/>
      <c r="D14" s="15"/>
      <c r="E14" s="9" t="s">
        <v>18</v>
      </c>
      <c r="F14" s="45">
        <v>116000</v>
      </c>
      <c r="G14" s="45">
        <v>112167.24</v>
      </c>
      <c r="H14" s="11">
        <v>115000</v>
      </c>
    </row>
    <row r="15" spans="1:11" x14ac:dyDescent="0.2">
      <c r="A15" s="16"/>
      <c r="B15" s="10"/>
      <c r="C15" s="15"/>
      <c r="D15" s="15"/>
      <c r="E15" s="9"/>
      <c r="F15" s="45"/>
      <c r="G15" s="47"/>
      <c r="H15" s="17"/>
    </row>
    <row r="16" spans="1:11" s="8" customFormat="1" ht="17" x14ac:dyDescent="0.2">
      <c r="A16" s="18" t="s">
        <v>19</v>
      </c>
      <c r="B16" s="6">
        <v>250</v>
      </c>
      <c r="C16" s="6"/>
      <c r="D16" s="6"/>
      <c r="E16" s="18" t="s">
        <v>20</v>
      </c>
      <c r="F16" s="44">
        <v>500</v>
      </c>
      <c r="G16" s="44"/>
      <c r="H16" s="7"/>
    </row>
    <row r="17" spans="1:10" s="8" customFormat="1" ht="17" x14ac:dyDescent="0.2">
      <c r="A17" s="18" t="s">
        <v>21</v>
      </c>
      <c r="B17" s="6">
        <v>10000</v>
      </c>
      <c r="C17" s="6">
        <v>14065.01</v>
      </c>
      <c r="D17" s="6">
        <v>16500</v>
      </c>
      <c r="E17" s="18" t="s">
        <v>22</v>
      </c>
      <c r="F17" s="44">
        <v>0</v>
      </c>
      <c r="G17" s="44">
        <v>343577.45999999996</v>
      </c>
      <c r="H17" s="7">
        <v>0</v>
      </c>
    </row>
    <row r="18" spans="1:10" s="8" customFormat="1" ht="17" x14ac:dyDescent="0.2">
      <c r="A18" s="18" t="s">
        <v>48</v>
      </c>
      <c r="B18" s="6"/>
      <c r="C18" s="6"/>
      <c r="D18" s="6">
        <v>101000</v>
      </c>
      <c r="E18" s="53" t="s">
        <v>23</v>
      </c>
      <c r="F18" s="54">
        <v>75000</v>
      </c>
      <c r="G18" s="55"/>
      <c r="H18" s="98"/>
    </row>
    <row r="19" spans="1:10" s="8" customFormat="1" x14ac:dyDescent="0.2">
      <c r="A19" s="20"/>
      <c r="B19" s="6"/>
      <c r="C19" s="6"/>
      <c r="D19" s="6"/>
      <c r="E19" s="21" t="s">
        <v>47</v>
      </c>
      <c r="F19" s="42"/>
      <c r="G19" s="42"/>
      <c r="H19" s="7">
        <v>250722</v>
      </c>
    </row>
    <row r="20" spans="1:10" s="8" customFormat="1" x14ac:dyDescent="0.2">
      <c r="A20" s="22" t="s">
        <v>24</v>
      </c>
      <c r="B20" s="6">
        <f>B17+B16+B5+B18</f>
        <v>1737371.3716</v>
      </c>
      <c r="C20" s="6">
        <f>C17+C16+C5+C18</f>
        <v>2032443.7900000003</v>
      </c>
      <c r="D20" s="6">
        <f>D17+D16+D5+D18</f>
        <v>1717174</v>
      </c>
      <c r="E20" s="21"/>
      <c r="F20" s="44">
        <f>F17+F16+F5+F18</f>
        <v>2405102.9010773748</v>
      </c>
      <c r="G20" s="44">
        <f>G17+G5+G18+G16</f>
        <v>2772839.66</v>
      </c>
      <c r="H20" s="7">
        <f>H17+H5+H18+H16+H19</f>
        <v>2370203.2400000002</v>
      </c>
    </row>
    <row r="21" spans="1:10" s="8" customFormat="1" x14ac:dyDescent="0.2">
      <c r="A21" s="20"/>
      <c r="B21" s="6"/>
      <c r="C21" s="6"/>
      <c r="D21" s="6"/>
      <c r="E21" s="21"/>
      <c r="F21" s="44"/>
      <c r="G21" s="44"/>
      <c r="H21" s="7"/>
    </row>
    <row r="22" spans="1:10" s="8" customFormat="1" x14ac:dyDescent="0.2">
      <c r="A22" s="23" t="s">
        <v>25</v>
      </c>
      <c r="B22" s="24">
        <v>77179.236043095007</v>
      </c>
      <c r="C22" s="24"/>
      <c r="D22" s="95">
        <f>B22</f>
        <v>77179.236043095007</v>
      </c>
      <c r="E22" s="21"/>
      <c r="F22" s="42"/>
      <c r="G22" s="42"/>
      <c r="H22" s="19"/>
    </row>
    <row r="23" spans="1:10" s="8" customFormat="1" ht="17" thickBot="1" x14ac:dyDescent="0.25">
      <c r="A23" s="25"/>
      <c r="B23" s="26"/>
      <c r="C23" s="26"/>
      <c r="D23" s="26"/>
      <c r="E23" s="21"/>
      <c r="F23" s="42"/>
      <c r="G23" s="42"/>
      <c r="H23" s="19"/>
    </row>
    <row r="24" spans="1:10" s="8" customFormat="1" ht="17" thickBot="1" x14ac:dyDescent="0.25">
      <c r="A24" s="6"/>
      <c r="B24" s="6"/>
      <c r="C24" s="6"/>
      <c r="D24" s="6"/>
      <c r="E24" s="50" t="s">
        <v>26</v>
      </c>
      <c r="F24" s="51">
        <f>F20-B20-B22</f>
        <v>590552.29343427985</v>
      </c>
      <c r="G24" s="51">
        <f>G20-C20-C22</f>
        <v>740395.86999999988</v>
      </c>
      <c r="H24" s="52">
        <f>H20-D20-D22</f>
        <v>575850.00395690522</v>
      </c>
    </row>
    <row r="25" spans="1:10" s="8" customFormat="1" x14ac:dyDescent="0.2">
      <c r="A25" s="27"/>
      <c r="B25" s="28"/>
      <c r="C25" s="28"/>
      <c r="D25" s="28"/>
      <c r="E25" s="21"/>
      <c r="F25" s="42"/>
      <c r="G25" s="42"/>
      <c r="H25" s="19"/>
    </row>
    <row r="26" spans="1:10" s="8" customFormat="1" x14ac:dyDescent="0.2">
      <c r="A26" s="21" t="s">
        <v>27</v>
      </c>
      <c r="B26" s="6">
        <f>SUM(B27:B30)</f>
        <v>100194.12968914286</v>
      </c>
      <c r="C26" s="6">
        <f>C27+C28+C30</f>
        <v>78497.430000000008</v>
      </c>
      <c r="D26" s="6">
        <f>D27+D28+D30</f>
        <v>133482.62</v>
      </c>
      <c r="E26" s="21"/>
      <c r="F26" s="42"/>
      <c r="G26" s="42"/>
      <c r="H26" s="19"/>
    </row>
    <row r="27" spans="1:10" x14ac:dyDescent="0.2">
      <c r="A27" s="9" t="s">
        <v>28</v>
      </c>
      <c r="B27" s="10">
        <v>9000</v>
      </c>
      <c r="C27" s="10">
        <v>13427.5</v>
      </c>
      <c r="D27" s="61">
        <v>30000</v>
      </c>
      <c r="E27" s="16"/>
      <c r="F27" s="43"/>
      <c r="G27" s="43"/>
      <c r="H27" s="29"/>
      <c r="J27" s="8"/>
    </row>
    <row r="28" spans="1:10" x14ac:dyDescent="0.2">
      <c r="A28" s="9" t="s">
        <v>29</v>
      </c>
      <c r="B28" s="10">
        <v>91194.129689142865</v>
      </c>
      <c r="C28" s="10">
        <v>65069.930000000008</v>
      </c>
      <c r="D28" s="61">
        <v>103482.62</v>
      </c>
      <c r="E28" s="30"/>
      <c r="F28" s="43"/>
      <c r="G28" s="45"/>
      <c r="H28" s="11"/>
      <c r="J28" s="8"/>
    </row>
    <row r="29" spans="1:10" x14ac:dyDescent="0.2">
      <c r="A29" s="16"/>
      <c r="E29" s="31" t="s">
        <v>30</v>
      </c>
      <c r="F29" s="48">
        <v>38536.042450285713</v>
      </c>
      <c r="G29" s="48">
        <v>17377.990000000002</v>
      </c>
      <c r="H29" s="62">
        <v>0</v>
      </c>
      <c r="J29" s="8"/>
    </row>
    <row r="30" spans="1:10" ht="17" thickBot="1" x14ac:dyDescent="0.25">
      <c r="A30" s="9" t="s">
        <v>31</v>
      </c>
      <c r="B30" s="10">
        <v>0</v>
      </c>
      <c r="C30" s="10"/>
      <c r="D30" s="10"/>
      <c r="E30" s="16"/>
      <c r="F30" s="43"/>
      <c r="G30" s="43"/>
      <c r="H30" s="29"/>
      <c r="J30" s="8"/>
    </row>
    <row r="31" spans="1:10" ht="17" thickBot="1" x14ac:dyDescent="0.25">
      <c r="A31" s="16"/>
      <c r="E31" s="50" t="s">
        <v>32</v>
      </c>
      <c r="F31" s="51">
        <f>F24-B26+F29</f>
        <v>528894.20619542268</v>
      </c>
      <c r="G31" s="51">
        <f>G24-C26+G29</f>
        <v>679276.42999999982</v>
      </c>
      <c r="H31" s="52">
        <f>H24-D26+H29</f>
        <v>442367.38395690522</v>
      </c>
      <c r="J31" s="8"/>
    </row>
    <row r="32" spans="1:10" ht="17" thickBot="1" x14ac:dyDescent="0.25">
      <c r="A32" s="32"/>
      <c r="B32" s="33"/>
      <c r="C32" s="33"/>
      <c r="D32" s="33"/>
      <c r="E32" s="32"/>
      <c r="F32" s="33"/>
      <c r="G32" s="33"/>
      <c r="H32" s="34"/>
      <c r="J32" s="8"/>
    </row>
    <row r="33" spans="1:10" x14ac:dyDescent="0.2">
      <c r="A33" s="8"/>
      <c r="B33" s="6"/>
      <c r="C33" s="6"/>
      <c r="D33" s="6"/>
      <c r="E33" s="42"/>
      <c r="F33" s="42"/>
      <c r="G33" s="42"/>
      <c r="H33" s="42"/>
      <c r="J33" s="8"/>
    </row>
    <row r="34" spans="1:10" s="8" customFormat="1" ht="17" thickBot="1" x14ac:dyDescent="0.25">
      <c r="A34" s="1"/>
      <c r="B34" s="35"/>
      <c r="C34" s="35"/>
      <c r="D34" s="35"/>
      <c r="E34" s="43"/>
      <c r="F34" s="43"/>
      <c r="G34" s="43"/>
      <c r="H34" s="43"/>
    </row>
    <row r="35" spans="1:10" s="71" customFormat="1" x14ac:dyDescent="0.2">
      <c r="A35" s="67" t="s">
        <v>33</v>
      </c>
      <c r="B35" s="68"/>
      <c r="C35" s="68"/>
      <c r="D35" s="68"/>
      <c r="E35" s="69"/>
      <c r="F35" s="68"/>
      <c r="G35" s="68"/>
      <c r="H35" s="70"/>
      <c r="J35" s="72"/>
    </row>
    <row r="36" spans="1:10" s="71" customFormat="1" x14ac:dyDescent="0.2">
      <c r="A36" s="73"/>
      <c r="E36" s="74"/>
      <c r="F36" s="75"/>
      <c r="G36" s="75"/>
      <c r="H36" s="76"/>
      <c r="J36" s="72"/>
    </row>
    <row r="37" spans="1:10" s="71" customFormat="1" x14ac:dyDescent="0.2">
      <c r="A37" s="73" t="s">
        <v>34</v>
      </c>
      <c r="B37" s="77">
        <v>977310.20699256193</v>
      </c>
      <c r="C37" s="63">
        <v>1030485.0899999999</v>
      </c>
      <c r="D37" s="65">
        <v>1431769.84</v>
      </c>
      <c r="E37" s="78" t="s">
        <v>35</v>
      </c>
      <c r="F37" s="79">
        <v>384330</v>
      </c>
      <c r="G37" s="79">
        <v>411279.12</v>
      </c>
      <c r="H37" s="80">
        <v>962049</v>
      </c>
      <c r="J37" s="72"/>
    </row>
    <row r="38" spans="1:10" s="71" customFormat="1" x14ac:dyDescent="0.2">
      <c r="A38" s="81" t="s">
        <v>46</v>
      </c>
      <c r="B38" s="60"/>
      <c r="C38" s="64"/>
      <c r="D38" s="66">
        <v>7800</v>
      </c>
      <c r="E38" s="78" t="s">
        <v>45</v>
      </c>
      <c r="F38" s="79"/>
      <c r="G38" s="79"/>
      <c r="H38" s="80">
        <v>17595</v>
      </c>
      <c r="J38" s="72"/>
    </row>
    <row r="39" spans="1:10" s="71" customFormat="1" x14ac:dyDescent="0.2">
      <c r="A39" s="73"/>
      <c r="B39" s="77"/>
      <c r="C39" s="63"/>
      <c r="D39" s="63"/>
      <c r="E39" s="82" t="s">
        <v>30</v>
      </c>
      <c r="F39" s="83">
        <v>60066</v>
      </c>
      <c r="G39" s="84">
        <v>44486.320000000007</v>
      </c>
      <c r="H39" s="85"/>
      <c r="J39" s="72"/>
    </row>
    <row r="40" spans="1:10" s="71" customFormat="1" x14ac:dyDescent="0.2">
      <c r="A40" s="86" t="s">
        <v>36</v>
      </c>
      <c r="B40" s="77"/>
      <c r="C40" s="87"/>
      <c r="D40" s="87">
        <v>35241.54</v>
      </c>
      <c r="E40" s="78" t="s">
        <v>37</v>
      </c>
      <c r="F40" s="79">
        <v>4020</v>
      </c>
      <c r="G40" s="79">
        <v>0</v>
      </c>
      <c r="H40" s="80">
        <v>22000</v>
      </c>
      <c r="J40" s="72"/>
    </row>
    <row r="41" spans="1:10" s="71" customFormat="1" x14ac:dyDescent="0.2">
      <c r="A41" s="78"/>
      <c r="B41" s="77"/>
      <c r="C41" s="63"/>
      <c r="D41" s="63"/>
      <c r="E41" s="78" t="s">
        <v>38</v>
      </c>
      <c r="F41" s="79">
        <v>0</v>
      </c>
      <c r="G41" s="79">
        <v>1600</v>
      </c>
      <c r="H41" s="80">
        <v>30800</v>
      </c>
      <c r="J41" s="72"/>
    </row>
    <row r="42" spans="1:10" s="71" customFormat="1" ht="17" thickBot="1" x14ac:dyDescent="0.25">
      <c r="A42" s="73"/>
      <c r="B42" s="77"/>
      <c r="C42" s="77"/>
      <c r="D42" s="77"/>
      <c r="E42" s="88"/>
      <c r="F42" s="79"/>
      <c r="G42" s="79"/>
      <c r="H42" s="80"/>
      <c r="J42" s="72"/>
    </row>
    <row r="43" spans="1:10" s="71" customFormat="1" ht="17" thickBot="1" x14ac:dyDescent="0.25">
      <c r="A43" s="89" t="s">
        <v>39</v>
      </c>
      <c r="B43" s="90">
        <f>F41+F37-B37-B39+F39+F40</f>
        <v>-528894.20699256193</v>
      </c>
      <c r="C43" s="90">
        <f>SUM(G37:G42)-SUM(C37:C41)</f>
        <v>-573119.64999999991</v>
      </c>
      <c r="D43" s="91">
        <f>SUM(H37:H42)-SUM(D37:D41)</f>
        <v>-442367.38000000012</v>
      </c>
      <c r="E43" s="92"/>
      <c r="F43" s="93"/>
      <c r="G43" s="93"/>
      <c r="H43" s="94"/>
      <c r="J43" s="72"/>
    </row>
    <row r="45" spans="1:10" x14ac:dyDescent="0.2">
      <c r="A45" s="36" t="s">
        <v>40</v>
      </c>
      <c r="B45" s="37">
        <f>B20+B26+B37+B39+B22</f>
        <v>2892054.9443247998</v>
      </c>
      <c r="C45" s="37">
        <f>C20+C26+C37+C41+C22+C40</f>
        <v>3141426.31</v>
      </c>
      <c r="D45" s="37">
        <f>D20+D26+D37+D41+D22+D40+D38</f>
        <v>3402647.2360430951</v>
      </c>
      <c r="E45" s="36" t="s">
        <v>41</v>
      </c>
      <c r="F45" s="37">
        <f>SUM(F35:F43)+F20+F29</f>
        <v>2892054.9435276603</v>
      </c>
      <c r="G45" s="37">
        <f>SUM(G35:G43)+G20+G29</f>
        <v>3247583.0900000003</v>
      </c>
      <c r="H45" s="37">
        <f>SUM(H35:H43)+H20+H29</f>
        <v>3402647.24</v>
      </c>
    </row>
    <row r="46" spans="1:10" ht="19" x14ac:dyDescent="0.25">
      <c r="A46" s="38" t="s">
        <v>42</v>
      </c>
      <c r="B46" s="39">
        <f>F45-B45</f>
        <v>-7.971394807100296E-4</v>
      </c>
      <c r="C46" s="39">
        <f>G45-C45</f>
        <v>106156.78000000026</v>
      </c>
      <c r="D46" s="97">
        <f>H45-D45</f>
        <v>3.9569051004946232E-3</v>
      </c>
      <c r="E46" s="38"/>
      <c r="F46" s="38"/>
    </row>
    <row r="47" spans="1:10" ht="19" x14ac:dyDescent="0.25">
      <c r="A47" s="38"/>
      <c r="B47" s="39"/>
      <c r="C47" s="39"/>
      <c r="D47" s="57"/>
      <c r="E47" s="38"/>
      <c r="F47" s="38"/>
    </row>
    <row r="48" spans="1:10" x14ac:dyDescent="0.2">
      <c r="A48" s="36" t="s">
        <v>43</v>
      </c>
      <c r="B48" s="39">
        <f>F31+B43</f>
        <v>-7.9713924787938595E-4</v>
      </c>
      <c r="C48" s="39">
        <f>G31+C43</f>
        <v>106156.77999999991</v>
      </c>
      <c r="D48" s="39">
        <f>H31+D43</f>
        <v>3.9569051004946232E-3</v>
      </c>
      <c r="E48" s="38"/>
      <c r="F48" s="38"/>
      <c r="G48" s="39"/>
      <c r="H48" s="39"/>
    </row>
    <row r="49" spans="1:9" x14ac:dyDescent="0.2">
      <c r="I49" s="38"/>
    </row>
    <row r="51" spans="1:9" s="40" customFormat="1" x14ac:dyDescent="0.2">
      <c r="A51" s="1"/>
      <c r="B51" s="1"/>
      <c r="C51" s="1"/>
      <c r="D51" s="1"/>
      <c r="E51" s="1"/>
      <c r="F51" s="1"/>
      <c r="G51" s="1"/>
      <c r="H51" s="1"/>
      <c r="I51" s="1"/>
    </row>
    <row r="53" spans="1:9" s="41" customFormat="1" x14ac:dyDescent="0.2">
      <c r="A53" s="1"/>
      <c r="B53" s="1"/>
      <c r="C53" s="1"/>
      <c r="D53" s="1"/>
      <c r="E53" s="1"/>
      <c r="F53" s="1"/>
      <c r="G53" s="1"/>
      <c r="H53" s="1"/>
      <c r="I53" s="1"/>
    </row>
  </sheetData>
  <printOptions horizontalCentered="1" verticalCentered="1"/>
  <pageMargins left="0.59055118110236204" right="0.59055118110236204" top="1.02362204724409" bottom="1.02362204724409" header="0.78740157480314998" footer="0.78740157480314998"/>
  <pageSetup paperSize="9" scale="53" orientation="portrait" useFirstPageNumber="1" r:id="rId1"/>
  <headerFooter alignWithMargins="0">
    <oddHeader>&amp;C&amp;A</oddHeader>
    <oddFooter>&amp;L&amp;"Calibri,Normal"&amp;K000000Théâtre du Vieux Colombier&amp;C&amp;"Calibri,Normal"&amp;K000000Projet de budget 2022&amp;R&amp;"Calibri,Normal"&amp;K000000&amp;A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Public Theater</vt:lpstr>
      <vt:lpstr>'Public Theater'!Zone_d_impression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Formateurs Bureautique</dc:creator>
  <cp:lastModifiedBy>Formateurs Bureautique</cp:lastModifiedBy>
  <cp:lastPrinted>2022-05-16T14:15:09Z</cp:lastPrinted>
  <dcterms:created xsi:type="dcterms:W3CDTF">2022-05-04T08:59:54Z</dcterms:created>
  <dcterms:modified xsi:type="dcterms:W3CDTF">2022-11-02T15:18:56Z</dcterms:modified>
</cp:coreProperties>
</file>